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270" windowWidth="15600" windowHeight="7920" tabRatio="809" firstSheet="2" activeTab="2"/>
  </bookViews>
  <sheets>
    <sheet name="Tender status 11-12" sheetId="2" state="hidden" r:id="rId1"/>
    <sheet name="Commitments 11-12" sheetId="3" state="hidden" r:id="rId2"/>
    <sheet name="Contract Register" sheetId="4" r:id="rId3"/>
    <sheet name="For management" sheetId="5" state="hidden" r:id="rId4"/>
    <sheet name="Commitments 12-13" sheetId="6" state="hidden" r:id="rId5"/>
    <sheet name="Sheet2" sheetId="7" state="hidden" r:id="rId6"/>
    <sheet name="Sheet3" sheetId="8" state="hidden" r:id="rId7"/>
  </sheets>
  <definedNames>
    <definedName name="_xlnm._FilterDatabase" localSheetId="2" hidden="1">'Contract Register'!$A$3:$S$3</definedName>
    <definedName name="_xlnm.Print_Area" localSheetId="1">'Commitments 11-12'!$A$1:$H$10</definedName>
    <definedName name="_xlnm.Print_Area" localSheetId="2">'Contract Register'!$A$1:$S$25</definedName>
    <definedName name="_xlnm.Print_Area" localSheetId="3">'For management'!$A$1:$L$23</definedName>
    <definedName name="_xlnm.Print_Area" localSheetId="0">'Tender status 11-12'!$A$1:$O$55</definedName>
  </definedNames>
  <calcPr calcId="145621"/>
</workbook>
</file>

<file path=xl/calcChain.xml><?xml version="1.0" encoding="utf-8"?>
<calcChain xmlns="http://schemas.openxmlformats.org/spreadsheetml/2006/main">
  <c r="M23" i="4" l="1"/>
  <c r="J23" i="4"/>
  <c r="C16" i="7" l="1"/>
  <c r="C15" i="7"/>
  <c r="D14" i="7"/>
  <c r="E14" i="7" s="1"/>
  <c r="D12" i="7"/>
  <c r="C11" i="7"/>
  <c r="D11" i="7" s="1"/>
  <c r="E11" i="7" s="1"/>
  <c r="D10" i="7"/>
  <c r="E10" i="7" s="1"/>
  <c r="D6" i="7"/>
  <c r="C17" i="7"/>
  <c r="C13" i="7"/>
  <c r="D9" i="7"/>
  <c r="E9" i="7" s="1"/>
  <c r="C8" i="7"/>
  <c r="D3" i="7"/>
  <c r="E3" i="7" s="1"/>
  <c r="D4" i="7"/>
  <c r="E4" i="7" s="1"/>
  <c r="C2" i="7"/>
  <c r="D2" i="7" s="1"/>
  <c r="D20" i="7"/>
  <c r="C24" i="7"/>
  <c r="C23" i="7"/>
  <c r="C22" i="7"/>
  <c r="D19" i="7"/>
  <c r="G18" i="7"/>
  <c r="G25" i="7" s="1"/>
  <c r="F21" i="7"/>
  <c r="F25" i="7" s="1"/>
  <c r="F10" i="6"/>
  <c r="F9" i="6"/>
  <c r="F8" i="6"/>
  <c r="F7" i="6"/>
  <c r="F6" i="6"/>
  <c r="F5" i="6"/>
  <c r="F11" i="3"/>
  <c r="G11" i="3" s="1"/>
  <c r="F7" i="3"/>
  <c r="G5" i="3"/>
  <c r="G10" i="3"/>
  <c r="L37" i="2"/>
  <c r="M37" i="2" s="1"/>
  <c r="M40" i="2"/>
  <c r="I14" i="5"/>
  <c r="J14" i="5" s="1"/>
  <c r="I13" i="5"/>
  <c r="J13" i="5" s="1"/>
  <c r="J20" i="5"/>
  <c r="J18" i="5"/>
  <c r="I17" i="5"/>
  <c r="J17" i="5" s="1"/>
  <c r="J16" i="5"/>
  <c r="I15" i="5"/>
  <c r="J15" i="5" s="1"/>
  <c r="I12" i="5"/>
  <c r="J12" i="5" s="1"/>
  <c r="I11" i="5"/>
  <c r="J11" i="5" s="1"/>
  <c r="J10" i="5"/>
  <c r="J9" i="5"/>
  <c r="I8" i="5"/>
  <c r="J8" i="5" s="1"/>
  <c r="M25" i="2"/>
  <c r="M27" i="2"/>
  <c r="L35" i="2"/>
  <c r="M35" i="2" s="1"/>
  <c r="G7" i="3"/>
  <c r="F9" i="3"/>
  <c r="G9" i="3" s="1"/>
  <c r="L30" i="2"/>
  <c r="M30" i="2" s="1"/>
  <c r="G8" i="3"/>
  <c r="G6" i="3"/>
  <c r="M10" i="2"/>
  <c r="L17" i="2"/>
  <c r="M17" i="2" s="1"/>
  <c r="L18" i="2"/>
  <c r="M18" i="2" s="1"/>
  <c r="M33" i="2"/>
  <c r="M14" i="2"/>
  <c r="L9" i="2"/>
  <c r="M9" i="2" s="1"/>
  <c r="L11" i="2"/>
  <c r="M11" i="2" s="1"/>
  <c r="L34" i="2"/>
  <c r="M34" i="2" s="1"/>
  <c r="L21" i="2"/>
  <c r="M21" i="2" s="1"/>
  <c r="L31" i="2"/>
  <c r="M31" i="2" s="1"/>
  <c r="M28" i="2"/>
  <c r="L12" i="2"/>
  <c r="M12" i="2" s="1"/>
  <c r="M23" i="2"/>
  <c r="L8" i="2"/>
  <c r="M8" i="2" s="1"/>
  <c r="L24" i="2"/>
  <c r="L36" i="2"/>
  <c r="M36" i="2" s="1"/>
  <c r="L16" i="2"/>
  <c r="M16" i="2" s="1"/>
  <c r="L38" i="2"/>
  <c r="M38" i="2" s="1"/>
  <c r="M22" i="2"/>
  <c r="L20" i="2"/>
  <c r="M20" i="2" s="1"/>
  <c r="L29" i="2"/>
  <c r="M29" i="2" s="1"/>
  <c r="M26" i="2"/>
  <c r="M7" i="2"/>
  <c r="L19" i="2"/>
  <c r="M19" i="2" s="1"/>
  <c r="M39" i="2"/>
  <c r="L13" i="2"/>
  <c r="M13" i="2" s="1"/>
  <c r="M6" i="2"/>
  <c r="M32" i="2"/>
  <c r="M41" i="2"/>
  <c r="H18" i="7" l="1"/>
  <c r="I18" i="7" s="1"/>
  <c r="J18" i="7" s="1"/>
  <c r="K18" i="7" s="1"/>
  <c r="K25" i="7" s="1"/>
  <c r="E25" i="7"/>
  <c r="F11" i="6"/>
  <c r="H25" i="7"/>
  <c r="J25" i="7"/>
  <c r="I25" i="7" l="1"/>
</calcChain>
</file>

<file path=xl/comments1.xml><?xml version="1.0" encoding="utf-8"?>
<comments xmlns="http://schemas.openxmlformats.org/spreadsheetml/2006/main">
  <authors>
    <author>serutla</author>
  </authors>
  <commentList>
    <comment ref="C7" authorId="0">
      <text>
        <r>
          <rPr>
            <b/>
            <sz val="9"/>
            <color indexed="81"/>
            <rFont val="Tahoma"/>
            <family val="2"/>
          </rPr>
          <t>serutla:</t>
        </r>
        <r>
          <rPr>
            <sz val="9"/>
            <color indexed="81"/>
            <rFont val="Tahoma"/>
            <family val="2"/>
          </rPr>
          <t xml:space="preserve">
-</t>
        </r>
      </text>
    </comment>
  </commentList>
</comments>
</file>

<file path=xl/sharedStrings.xml><?xml version="1.0" encoding="utf-8"?>
<sst xmlns="http://schemas.openxmlformats.org/spreadsheetml/2006/main" count="670" uniqueCount="345">
  <si>
    <t>Name of Comany</t>
  </si>
  <si>
    <t>Appointment date</t>
  </si>
  <si>
    <t>Bid number</t>
  </si>
  <si>
    <t xml:space="preserve">Vote Number </t>
  </si>
  <si>
    <t>Contract Amount</t>
  </si>
  <si>
    <t>Khethakanye Consultancy</t>
  </si>
  <si>
    <t>Disaster Management Framework</t>
  </si>
  <si>
    <t>XDM-DMP 10/11</t>
  </si>
  <si>
    <t>Thewo Development &amp; Consulting Engineers</t>
  </si>
  <si>
    <t>Environmental Management Framework</t>
  </si>
  <si>
    <t>XDM-EMF 01/11</t>
  </si>
  <si>
    <t xml:space="preserve">ASM Consulting </t>
  </si>
  <si>
    <t>Name of Project</t>
  </si>
  <si>
    <t xml:space="preserve">Advert date </t>
  </si>
  <si>
    <t>XDM-JOBDISC 10/11</t>
  </si>
  <si>
    <t>Repairs to leaking roof</t>
  </si>
  <si>
    <t>REPAIRS 01/11/12</t>
  </si>
  <si>
    <t>First Technology</t>
  </si>
  <si>
    <t>Supply of stationery</t>
  </si>
  <si>
    <t>Venture Ink Trading</t>
  </si>
  <si>
    <t>Supply of office furniture</t>
  </si>
  <si>
    <t>Stimer Construction</t>
  </si>
  <si>
    <t>Printing of XDM annual Report</t>
  </si>
  <si>
    <t>Moba Consultancy Services</t>
  </si>
  <si>
    <t>Employee Wellness awareness and training</t>
  </si>
  <si>
    <t xml:space="preserve">Parafin  safety awareness </t>
  </si>
  <si>
    <t>Amohelang Trading</t>
  </si>
  <si>
    <t>Supply of furniture</t>
  </si>
  <si>
    <t>Printing of XDM annual budget</t>
  </si>
  <si>
    <t>KTP Management Consultancy</t>
  </si>
  <si>
    <t>Municipal Strategic Planning</t>
  </si>
  <si>
    <t>Lezmin Computers</t>
  </si>
  <si>
    <t>Supply of computers</t>
  </si>
  <si>
    <t xml:space="preserve">Sikisi Communication Strategies </t>
  </si>
  <si>
    <t>Communication Strategy</t>
  </si>
  <si>
    <t>OXY Trading 279 T/A MBV Construction Group</t>
  </si>
  <si>
    <t>Tiling,carpets and blinds for Xhariep District Municipality</t>
  </si>
  <si>
    <t>Training on finance for non-finance managers and officials</t>
  </si>
  <si>
    <t xml:space="preserve">Bafetohile Development Institute </t>
  </si>
  <si>
    <t>Training on disciplinary hearing procedures</t>
  </si>
  <si>
    <t xml:space="preserve">O2 Information Technology </t>
  </si>
  <si>
    <t xml:space="preserve">Launching of satelite broadband </t>
  </si>
  <si>
    <t>Makomota Investment Holdings PTY (ltd)</t>
  </si>
  <si>
    <t>Support on the implementation of SCM policy and procedures as well as the entire BTO, daily, monthly and annual operations and processes</t>
  </si>
  <si>
    <t>XDM-RENOV 01/11/12</t>
  </si>
  <si>
    <t>TF-NFMO 11/11</t>
  </si>
  <si>
    <t>TMDHP 11/11</t>
  </si>
  <si>
    <t>XDM: BRDBND-Launch 01/11/12</t>
  </si>
  <si>
    <t>4000/4034/100</t>
  </si>
  <si>
    <t>4000/4017/150</t>
  </si>
  <si>
    <t>3370/3375/150</t>
  </si>
  <si>
    <t>4000/4004/050;150;200;250</t>
  </si>
  <si>
    <t>6400/4415/200;100</t>
  </si>
  <si>
    <t>4000/4004/050</t>
  </si>
  <si>
    <t>6400/4415/100;150</t>
  </si>
  <si>
    <t>4000/4004/200</t>
  </si>
  <si>
    <t>4000/4098/200;6400/4420/150</t>
  </si>
  <si>
    <t>4000/4087/100</t>
  </si>
  <si>
    <t>4000/4470/050</t>
  </si>
  <si>
    <t>4000/4206/150</t>
  </si>
  <si>
    <t>SCM/MAC 01/11/12</t>
  </si>
  <si>
    <t>XDM-EW 01/11</t>
  </si>
  <si>
    <t>STR-PLAN 01/11/12</t>
  </si>
  <si>
    <t>COM-STR 01/11/12</t>
  </si>
  <si>
    <t>XDM-FURNITURE 02/11/12</t>
  </si>
  <si>
    <t>Review of policies: tarrif policy, bad debt written -off policy, tender policy, banking and investment policy,budget policy, cellphone policy,laptops policy, budget transfers and virement policy, travelling and subsistence policy, credit control and debt collection policy and fixed assets policy</t>
  </si>
  <si>
    <t>Workshop on municipal financial oversight and the establishment of municipal public accounts committees</t>
  </si>
  <si>
    <t>MFO-MPAC11/11</t>
  </si>
  <si>
    <t>Building Material for the refurbishment of Smithfield hall</t>
  </si>
  <si>
    <t>Builders Warehouse</t>
  </si>
  <si>
    <t>XDM-FURNITURE 10/11/12</t>
  </si>
  <si>
    <t>BM-SFH01/11/12</t>
  </si>
  <si>
    <t>4000/3215/250</t>
  </si>
  <si>
    <t>Koffiefontein Fencing</t>
  </si>
  <si>
    <t>4000/4092/100</t>
  </si>
  <si>
    <t>Ntsu Trading 673 cc</t>
  </si>
  <si>
    <t>XDM-KOFF-FEN01/11/12</t>
  </si>
  <si>
    <t>100% completed</t>
  </si>
  <si>
    <t>XDM-STATIONERY01/11</t>
  </si>
  <si>
    <t>XDM;SOMAC &amp;MAT01/11/12</t>
  </si>
  <si>
    <t>Request for proposals: Travel agency</t>
  </si>
  <si>
    <t>XDM-TAP01/11/12</t>
  </si>
  <si>
    <t>Delegation of powers</t>
  </si>
  <si>
    <t>RE-AVDERTISEMENT: Supply of shoes, belts and purse machinery and materials</t>
  </si>
  <si>
    <t>XDM-DOP/11/12</t>
  </si>
  <si>
    <t>Tender closing</t>
  </si>
  <si>
    <t>Amount paid</t>
  </si>
  <si>
    <t>Outstanding balance</t>
  </si>
  <si>
    <t>Stage of completion and comments</t>
  </si>
  <si>
    <t>Recommendation</t>
  </si>
  <si>
    <t>Phiwe Construction</t>
  </si>
  <si>
    <t>4000/4088/100</t>
  </si>
  <si>
    <t>4000/4098/200</t>
  </si>
  <si>
    <t>new vote</t>
  </si>
  <si>
    <t>4000/4046/100</t>
  </si>
  <si>
    <t>4000/4011/050;100;150;200;250</t>
  </si>
  <si>
    <t>XDM-SALAD02;11/12</t>
  </si>
  <si>
    <t>Allignment of IDP and PMS</t>
  </si>
  <si>
    <t>IT support at naledi</t>
  </si>
  <si>
    <t>95% completed-workshop still to be conducted</t>
  </si>
  <si>
    <t>XDM-NLM-ITS11/12</t>
  </si>
  <si>
    <t>In progress</t>
  </si>
  <si>
    <t>Compiled by:</t>
  </si>
  <si>
    <t>Reviewed by</t>
  </si>
  <si>
    <t>Approved by</t>
  </si>
  <si>
    <t>Ms.R. Kholong</t>
  </si>
  <si>
    <t>Mr. S.J. Matobako</t>
  </si>
  <si>
    <t>Mr.E.N. Mokhesuoe</t>
  </si>
  <si>
    <t>Contract Management template 2011/2012</t>
  </si>
  <si>
    <t>XDM-API/11/12</t>
  </si>
  <si>
    <t>XDM-ROBRP/11/12</t>
  </si>
  <si>
    <t>20-09/2011</t>
  </si>
  <si>
    <t>12-09-2011</t>
  </si>
  <si>
    <t>Since 90 days has lapsed since the bid was advertised, it is recommended that a re-advertisement be done.</t>
  </si>
  <si>
    <t>R                -</t>
  </si>
  <si>
    <t>Development of Integrated Transport Plan for XDM</t>
  </si>
  <si>
    <t>XDM-ITP11/12</t>
  </si>
  <si>
    <t>Training on Occupational Health and safety for fifty two EPWP labourers</t>
  </si>
  <si>
    <t>XDM-OHS/11/12</t>
  </si>
  <si>
    <t>Tourism brochures,DVDs, pens, and T-shirts</t>
  </si>
  <si>
    <t>XDM-TMP01/11/12</t>
  </si>
  <si>
    <t>Backup Sever Solution</t>
  </si>
  <si>
    <t>XDM-BSS01/11/12</t>
  </si>
  <si>
    <t>XDM-MPAC11/12</t>
  </si>
  <si>
    <t>XDM-AIRCONS01/11/12</t>
  </si>
  <si>
    <t>XDM-EW02/11/12</t>
  </si>
  <si>
    <t>XDM-LOC-CCTV/11/12</t>
  </si>
  <si>
    <t>6400/4420/150</t>
  </si>
  <si>
    <t>4000/4039/100</t>
  </si>
  <si>
    <t>4000/4055/100</t>
  </si>
  <si>
    <t>100% completed- At the time of payment certain laptops agreed upon where no longer on the market, the municipality therefore had to get the latest versions of the requested laptops, hence there were price changes.</t>
  </si>
  <si>
    <t>It is recommended that management ensure that a workshop regarding the said subject is conducted to the entire staff.</t>
  </si>
  <si>
    <t>Bid was put on hold by management,but a go-ahead has been given to continue with the bid.</t>
  </si>
  <si>
    <t>Workshop on municipal financial oversight and the establishment of municipal public accounts committees; Re-advertisement</t>
  </si>
  <si>
    <t>6400/4415/150</t>
  </si>
  <si>
    <t>3200/3200/150</t>
  </si>
  <si>
    <t>Not budgeted for</t>
  </si>
  <si>
    <t>90% complete-progress report to be requested from the budget and reporting unit.</t>
  </si>
  <si>
    <t>4000/4490/050</t>
  </si>
  <si>
    <t>4000/4480/050</t>
  </si>
  <si>
    <t>4000/4491/150</t>
  </si>
  <si>
    <t>That Ms. Tindleni provide the SCM unit with a progress report</t>
  </si>
  <si>
    <t>100% complete</t>
  </si>
  <si>
    <t>That Mr. Wetes provide the SCM unit with a completion report</t>
  </si>
  <si>
    <t>It is recommended to management that the services of Amohela Trading no longer be used by the municipality and he be listed on the National Treasury list of prohibited suppliers. This is as a result of him failing to pay his suppliers(CN Business furniture)and his suppliers wanted to re-posess furniture from the municipality.</t>
  </si>
  <si>
    <t>Amogelang Thato</t>
  </si>
  <si>
    <t>Synchrim Multi Travel, Mvelase Travel &amp; tours</t>
  </si>
  <si>
    <t>That the Budget and Reporting unit provide the SCM unit with a progress report</t>
  </si>
  <si>
    <t>That the Corporate Department provide the SCM unit with a progress report</t>
  </si>
  <si>
    <t>The project will be on going and suppliers will invoice the municipality on the rate that will be agreed upon between suppliers and the municipality</t>
  </si>
  <si>
    <t>4000/4900/150</t>
  </si>
  <si>
    <t>3200/3400/150</t>
  </si>
  <si>
    <t>4000/4492/200</t>
  </si>
  <si>
    <t>Provision and installation of security system at Naledi Local Municipality</t>
  </si>
  <si>
    <t>Stimer Construction &amp; Projects</t>
  </si>
  <si>
    <t>Inkamva ICT</t>
  </si>
  <si>
    <t>LQ Technologies</t>
  </si>
  <si>
    <t>Supply of business cards</t>
  </si>
  <si>
    <t xml:space="preserve"> XDM-BC01/11/12</t>
  </si>
  <si>
    <t>COMPANY NAME</t>
  </si>
  <si>
    <t>PROJECT NAME</t>
  </si>
  <si>
    <t>REFERENCE</t>
  </si>
  <si>
    <t>DATE OF APPOINTMENT</t>
  </si>
  <si>
    <t>CONTRACT AMOUNT</t>
  </si>
  <si>
    <t>AMOUNT PAID</t>
  </si>
  <si>
    <t>OUTSTANDING AMOUNT</t>
  </si>
  <si>
    <t>COMMITMENTS</t>
  </si>
  <si>
    <t>Progress report to be continuously provided by the user department</t>
  </si>
  <si>
    <t>Makomota Investment Holdings</t>
  </si>
  <si>
    <t>Re- advertisement: Supply and installation of aircondtioners</t>
  </si>
  <si>
    <t>Valuation and auction of municipal obsolete assets</t>
  </si>
  <si>
    <t>XDM-AUC11/12</t>
  </si>
  <si>
    <t>Tourism grading workshop</t>
  </si>
  <si>
    <t xml:space="preserve"> </t>
  </si>
  <si>
    <t xml:space="preserve"> 95% complete Shortage of material</t>
  </si>
  <si>
    <t>Microsoft volume lisencing</t>
  </si>
  <si>
    <t>GRAP compliant AFS</t>
  </si>
  <si>
    <t>Document Management System</t>
  </si>
  <si>
    <t>XDM-AFS/11/12</t>
  </si>
  <si>
    <t xml:space="preserve">100% complete </t>
  </si>
  <si>
    <t>100% Complete</t>
  </si>
  <si>
    <t>Matsapa Trading 631</t>
  </si>
  <si>
    <t>Nala Consulting</t>
  </si>
  <si>
    <t>Needs analysis at Letsemeng Local Municipality</t>
  </si>
  <si>
    <t>Kissmetics General Trading</t>
  </si>
  <si>
    <t>Supply of Environmental Health awareness materials for XDM</t>
  </si>
  <si>
    <t>Matsapa Trading 725</t>
  </si>
  <si>
    <t>needs analysis at Letsemeng Local Municipality</t>
  </si>
  <si>
    <t>XDM-PSA11/12</t>
  </si>
  <si>
    <t>Supply and installation of security services at XDM</t>
  </si>
  <si>
    <t>XDM-MVL/11/12</t>
  </si>
  <si>
    <t>XDM-DMS11/12</t>
  </si>
  <si>
    <t>L2 Consulting</t>
  </si>
  <si>
    <t>Report to be submited to SCM Unit</t>
  </si>
  <si>
    <t>95% Complete</t>
  </si>
  <si>
    <t>LED unit finalising the project</t>
  </si>
  <si>
    <t>Evaluation still to sit</t>
  </si>
  <si>
    <t>N/A</t>
  </si>
  <si>
    <t>Status on tenders 2011/2012</t>
  </si>
  <si>
    <t>The negative amount of R29,147.60 represent a variation which occured during the execution of the project.</t>
  </si>
  <si>
    <t>Printing of IDP professional IDP bookelets</t>
  </si>
  <si>
    <t>Provision and installation of security system at Xhariep District Municipality</t>
  </si>
  <si>
    <t>VAT number</t>
  </si>
  <si>
    <t>Contact person</t>
  </si>
  <si>
    <t>Contact details</t>
  </si>
  <si>
    <t>Printing of  annual budget</t>
  </si>
  <si>
    <t>Supply of cleaning materials</t>
  </si>
  <si>
    <t>Upgrading of electricity</t>
  </si>
  <si>
    <t>Upgrading of IT system at Xhariep District Municipality</t>
  </si>
  <si>
    <t>Upgrading of IT system at Letsemeng Local Municipality</t>
  </si>
  <si>
    <t>Provision and installation of security system at Letsemeng Local Municipality</t>
  </si>
  <si>
    <t>Supply of two blade servers and one sharepoint server for XDM</t>
  </si>
  <si>
    <t>Installation of wireless alarm system</t>
  </si>
  <si>
    <t>Stimer construction and projects</t>
  </si>
  <si>
    <t>Supply of protective clothing for XDM</t>
  </si>
  <si>
    <t>Servicing of old aircondtioners</t>
  </si>
  <si>
    <t>Lekhetho and sons</t>
  </si>
  <si>
    <t>Njunga Construction and project</t>
  </si>
  <si>
    <t>COMMITMENTS 2012/2013</t>
  </si>
  <si>
    <t>Facilitation of public participation summit</t>
  </si>
  <si>
    <t>Procurement of yellow fleet</t>
  </si>
  <si>
    <t>Renovations of the office of the Excecutive Mayor</t>
  </si>
  <si>
    <t>Project name</t>
  </si>
  <si>
    <t>Contract/Projected amount</t>
  </si>
  <si>
    <t>Decemeber</t>
  </si>
  <si>
    <t>January</t>
  </si>
  <si>
    <t>February</t>
  </si>
  <si>
    <t>March</t>
  </si>
  <si>
    <t>April</t>
  </si>
  <si>
    <t>May</t>
  </si>
  <si>
    <t>June</t>
  </si>
  <si>
    <t>Training of EPWP labourers</t>
  </si>
  <si>
    <t>Procument of new mayoral car</t>
  </si>
  <si>
    <t>Sewer network</t>
  </si>
  <si>
    <t>Internal Streets</t>
  </si>
  <si>
    <t>Sewer outfall</t>
  </si>
  <si>
    <t>Oustanding amount</t>
  </si>
  <si>
    <t>TOTAL</t>
  </si>
  <si>
    <t>Notes</t>
  </si>
  <si>
    <t>A1</t>
  </si>
  <si>
    <t>A2</t>
  </si>
  <si>
    <t>A3</t>
  </si>
  <si>
    <t>A1- Projects that are already in progress</t>
  </si>
  <si>
    <t>A2- Advertised but not yet awarded</t>
  </si>
  <si>
    <t>A3- Not advertised, not budgeted for</t>
  </si>
  <si>
    <t>.36+</t>
  </si>
  <si>
    <t>Compilation of annual financial statements</t>
  </si>
  <si>
    <t>XDM-IT AUDIT 12/12</t>
  </si>
  <si>
    <t>Rural roads asset management grant</t>
  </si>
  <si>
    <t>IT Audit</t>
  </si>
  <si>
    <t>XDM-RAMS 12/13</t>
  </si>
  <si>
    <t>XDM-AFS 12/13</t>
  </si>
  <si>
    <t>Appointment Date</t>
  </si>
  <si>
    <t xml:space="preserve">Advert Date </t>
  </si>
  <si>
    <t>Stage of Completion and Comments</t>
  </si>
  <si>
    <t>Royal Haskoning DHV</t>
  </si>
  <si>
    <t>Royal Haskoning must submit their project implementation paln</t>
  </si>
  <si>
    <t>Sizwe Ntsaluba and Gobodo Advisory</t>
  </si>
  <si>
    <t>Sizwe Ntsaluba Gobobo and Advisory must submit their projecr implementation paln</t>
  </si>
  <si>
    <t>Makomota Investment must submit their project implementation paln</t>
  </si>
  <si>
    <t>Tender Closing Date</t>
  </si>
  <si>
    <t>Mentorship for Shoe Production</t>
  </si>
  <si>
    <t>XDM-MENTOR 13/14</t>
  </si>
  <si>
    <t>Roseta Trading CC</t>
  </si>
  <si>
    <t>complete</t>
  </si>
  <si>
    <t>Date the contract was signed</t>
  </si>
  <si>
    <t>Duration of the contract</t>
  </si>
  <si>
    <t>Remarks from the project steering Committee</t>
  </si>
  <si>
    <t>Amendment of the contract</t>
  </si>
  <si>
    <t>Penalties under the contract</t>
  </si>
  <si>
    <t>Penalties paid by the municipality</t>
  </si>
  <si>
    <t>None</t>
  </si>
  <si>
    <t>6 Months</t>
  </si>
  <si>
    <t>Ref No</t>
  </si>
  <si>
    <t>Free State Travel</t>
  </si>
  <si>
    <t>Travel Agency</t>
  </si>
  <si>
    <t>XDM Travel 12/13</t>
  </si>
  <si>
    <t>Procon IT Solution</t>
  </si>
  <si>
    <t>XDM-INTERNET 13/14</t>
  </si>
  <si>
    <t>Supply of internet services</t>
  </si>
  <si>
    <t>Supply of back-up services</t>
  </si>
  <si>
    <t>XDM-BACK-UP 13/14</t>
  </si>
  <si>
    <t>Lease of machinery for shoe production</t>
  </si>
  <si>
    <t>XDM-LEASE 13/14</t>
  </si>
  <si>
    <t>Web monitor, lan guard and antivirus</t>
  </si>
  <si>
    <t>XDM-WEB 13/14</t>
  </si>
  <si>
    <t>Wolters Kluwer</t>
  </si>
  <si>
    <t>Supply and installation of audit software</t>
  </si>
  <si>
    <t>24 Months</t>
  </si>
  <si>
    <t>XDM-AUDIT-SOFTWARE 13/14</t>
  </si>
  <si>
    <t>O2 Information Technology</t>
  </si>
  <si>
    <t>XDM-WEBSITE</t>
  </si>
  <si>
    <t>Monthly</t>
  </si>
  <si>
    <t>Morar Incorporated</t>
  </si>
  <si>
    <t>XDM-AFS 13/14</t>
  </si>
  <si>
    <t>12 months</t>
  </si>
  <si>
    <t>Website Maintanance</t>
  </si>
  <si>
    <t>Njunga Construction and Projects</t>
  </si>
  <si>
    <t>Cleaning and greening of cemetries for Kopanong and Letsemeng Local Municipalities</t>
  </si>
  <si>
    <t>XDM-CEMETRIES/13/14</t>
  </si>
  <si>
    <t>2 Months</t>
  </si>
  <si>
    <t>10% Commission</t>
  </si>
  <si>
    <t>3 months</t>
  </si>
  <si>
    <t>Business Connexion</t>
  </si>
  <si>
    <t>Microsoft volume licensing.</t>
  </si>
  <si>
    <t>XDM-MVL 14/15</t>
  </si>
  <si>
    <t>Name of Company</t>
  </si>
  <si>
    <t>Complete</t>
  </si>
  <si>
    <t>Contract Expiry date</t>
  </si>
  <si>
    <t>1 Month</t>
  </si>
  <si>
    <t>Lateral Unison</t>
  </si>
  <si>
    <t>Insurance of municipal assets</t>
  </si>
  <si>
    <t>Thepa Trading</t>
  </si>
  <si>
    <t>Supply and maintanance of printers</t>
  </si>
  <si>
    <t>XDM-PRINTERS 14/15</t>
  </si>
  <si>
    <t>36 months</t>
  </si>
  <si>
    <t>32260.86 per month</t>
  </si>
  <si>
    <t>Review of IWMP</t>
  </si>
  <si>
    <t>XDM-IWMP 13/14</t>
  </si>
  <si>
    <t>2014/2015 CONTRACT REGISTER FOR  JUNE 2015</t>
  </si>
  <si>
    <t>Multitech</t>
  </si>
  <si>
    <t>Digicoms</t>
  </si>
  <si>
    <t>Telephone systems</t>
  </si>
  <si>
    <t>Comment</t>
  </si>
  <si>
    <t>77465.12(Including VAT)</t>
  </si>
  <si>
    <t>contract came to an end</t>
  </si>
  <si>
    <t>contract came to an end at 30 April 2015 and renewed on a month to month basis until June 2015.</t>
  </si>
  <si>
    <t>annual fee</t>
  </si>
  <si>
    <t>amount paid depends on the usage</t>
  </si>
  <si>
    <t>the amount is the annual premium</t>
  </si>
  <si>
    <t>Complete_30/06/2015</t>
  </si>
  <si>
    <t>Outstanding Balance</t>
  </si>
  <si>
    <t>Amount paid in 2014/15</t>
  </si>
  <si>
    <t>Mission Point Trading_Review of I</t>
  </si>
  <si>
    <t>Amount paid in 2013/2014</t>
  </si>
  <si>
    <t>contract came to an end at 30 June 2015( balance outstanding per the system)</t>
  </si>
  <si>
    <t>An amount of 56 000.00 was paid back on the 4th of July 2015 because it was reversed by the bank as the account was closed.</t>
  </si>
  <si>
    <t>XDM-INTERNET 13/15</t>
  </si>
  <si>
    <t>back up service</t>
  </si>
  <si>
    <t>Outstanding invoices for June</t>
  </si>
  <si>
    <t>contract came to an end at 30 April 2015 and renewed on a month to month basis until June 2015. Pro rata payment was made during first month of appointment(There were 342 that was charged for internet recap amounting to R1710.00. This amount is amount is not included in the total amount paid)</t>
  </si>
  <si>
    <t>Finance lease of machinery</t>
  </si>
  <si>
    <t>repairs and maintanance</t>
  </si>
  <si>
    <t>ongoing</t>
  </si>
  <si>
    <t>charged per usage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</si>
</sst>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quot;R&quot;\ #,##0;[Red]&quot;R&quot;\ \-#,##0"/>
    <numFmt numFmtId="165" formatCode="&quot;R&quot;\ #,##0.00;[Red]&quot;R&quot;\ \-#,##0.00"/>
    <numFmt numFmtId="166" formatCode="_ &quot;R&quot;\ * #,##0.00_ ;_ &quot;R&quot;\ * \-#,##0.00_ ;_ &quot;R&quot;\ * &quot;-&quot;??_ ;_ @_ "/>
    <numFmt numFmtId="167" formatCode="[$-409]d\-mmm\-yy;@"/>
  </numFmts>
  <fonts count="16" x14ac:knownFonts="1">
    <font>
      <sz val="11"/>
      <color theme="1"/>
      <name val="Calibri"/>
      <family val="2"/>
      <scheme val="minor"/>
    </font>
    <font>
      <sz val="9"/>
      <color indexed="81"/>
      <name val="Tahoma"/>
      <family val="2"/>
    </font>
    <font>
      <b/>
      <sz val="9"/>
      <color indexed="81"/>
      <name val="Tahoma"/>
      <family val="2"/>
    </font>
    <font>
      <b/>
      <sz val="11"/>
      <color theme="1"/>
      <name val="Calibri"/>
      <family val="2"/>
      <scheme val="minor"/>
    </font>
    <font>
      <sz val="16"/>
      <color theme="1"/>
      <name val="Calibri"/>
      <family val="2"/>
      <scheme val="minor"/>
    </font>
    <font>
      <sz val="14"/>
      <color theme="1"/>
      <name val="Calibri"/>
      <family val="2"/>
      <scheme val="minor"/>
    </font>
    <font>
      <b/>
      <sz val="14"/>
      <color theme="1"/>
      <name val="Calibri"/>
      <family val="2"/>
      <scheme val="minor"/>
    </font>
    <font>
      <sz val="14"/>
      <name val="Calibri"/>
      <family val="2"/>
      <scheme val="minor"/>
    </font>
    <font>
      <b/>
      <sz val="16"/>
      <color theme="1"/>
      <name val="Calibri"/>
      <family val="2"/>
      <scheme val="minor"/>
    </font>
    <font>
      <b/>
      <sz val="12"/>
      <color theme="1"/>
      <name val="Calibri"/>
      <family val="2"/>
      <scheme val="minor"/>
    </font>
    <font>
      <sz val="12"/>
      <color theme="1"/>
      <name val="Calibri"/>
      <family val="2"/>
      <scheme val="minor"/>
    </font>
    <font>
      <sz val="18"/>
      <color theme="1"/>
      <name val="Calibri"/>
      <family val="2"/>
      <scheme val="minor"/>
    </font>
    <font>
      <sz val="11"/>
      <color theme="1"/>
      <name val="Garamond"/>
      <family val="1"/>
    </font>
    <font>
      <sz val="16"/>
      <color theme="1"/>
      <name val="Garamond"/>
      <family val="1"/>
    </font>
    <font>
      <b/>
      <sz val="22"/>
      <color theme="1"/>
      <name val="Garamond"/>
      <family val="1"/>
    </font>
    <font>
      <sz val="22"/>
      <color theme="1"/>
      <name val="Garamond"/>
      <family val="1"/>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1">
    <xf numFmtId="0" fontId="0" fillId="0" borderId="0"/>
  </cellStyleXfs>
  <cellXfs count="127">
    <xf numFmtId="0" fontId="0" fillId="0" borderId="0" xfId="0"/>
    <xf numFmtId="0" fontId="0" fillId="0" borderId="0" xfId="0" applyFont="1"/>
    <xf numFmtId="15" fontId="0" fillId="0" borderId="0" xfId="0" applyNumberFormat="1"/>
    <xf numFmtId="166" fontId="0" fillId="0" borderId="0" xfId="0" applyNumberFormat="1"/>
    <xf numFmtId="0" fontId="0" fillId="0" borderId="0" xfId="0"/>
    <xf numFmtId="0" fontId="0" fillId="0" borderId="0" xfId="0"/>
    <xf numFmtId="0" fontId="4" fillId="0" borderId="0" xfId="0" applyFont="1"/>
    <xf numFmtId="15" fontId="4" fillId="0" borderId="0" xfId="0" applyNumberFormat="1" applyFont="1"/>
    <xf numFmtId="15" fontId="4" fillId="0" borderId="0" xfId="0" applyNumberFormat="1" applyFont="1" applyBorder="1"/>
    <xf numFmtId="0" fontId="5" fillId="0" borderId="0" xfId="0" applyFont="1"/>
    <xf numFmtId="15" fontId="5" fillId="0" borderId="0" xfId="0" applyNumberFormat="1" applyFont="1"/>
    <xf numFmtId="15" fontId="5" fillId="0" borderId="0" xfId="0" applyNumberFormat="1" applyFont="1" applyBorder="1"/>
    <xf numFmtId="0" fontId="6" fillId="0" borderId="0" xfId="0" applyFont="1"/>
    <xf numFmtId="0" fontId="6" fillId="0" borderId="1" xfId="0" applyFont="1" applyBorder="1" applyAlignment="1">
      <alignment wrapText="1"/>
    </xf>
    <xf numFmtId="0" fontId="6" fillId="0" borderId="1" xfId="0" applyFont="1" applyFill="1" applyBorder="1" applyAlignment="1">
      <alignment wrapText="1"/>
    </xf>
    <xf numFmtId="0" fontId="5" fillId="0" borderId="1" xfId="0" applyFont="1" applyBorder="1"/>
    <xf numFmtId="0" fontId="5" fillId="0" borderId="1" xfId="0" applyFont="1" applyBorder="1" applyAlignment="1">
      <alignment wrapText="1"/>
    </xf>
    <xf numFmtId="15" fontId="5" fillId="0" borderId="1" xfId="0" applyNumberFormat="1" applyFont="1" applyBorder="1"/>
    <xf numFmtId="166" fontId="5" fillId="0" borderId="1" xfId="0" applyNumberFormat="1" applyFont="1" applyBorder="1" applyAlignment="1">
      <alignment horizontal="right"/>
    </xf>
    <xf numFmtId="9" fontId="5" fillId="0" borderId="1" xfId="0" applyNumberFormat="1" applyFont="1" applyBorder="1" applyAlignment="1">
      <alignment horizontal="left" wrapText="1"/>
    </xf>
    <xf numFmtId="0" fontId="7" fillId="0" borderId="1" xfId="0" applyFont="1" applyFill="1" applyBorder="1"/>
    <xf numFmtId="0" fontId="7" fillId="0" borderId="1" xfId="0" applyFont="1" applyBorder="1" applyAlignment="1">
      <alignment wrapText="1"/>
    </xf>
    <xf numFmtId="0" fontId="5" fillId="0" borderId="1" xfId="0" applyFont="1" applyFill="1" applyBorder="1" applyAlignment="1">
      <alignment wrapText="1"/>
    </xf>
    <xf numFmtId="166" fontId="5" fillId="0" borderId="1" xfId="0" applyNumberFormat="1" applyFont="1" applyBorder="1"/>
    <xf numFmtId="0" fontId="5" fillId="0" borderId="1" xfId="0" applyFont="1" applyFill="1" applyBorder="1"/>
    <xf numFmtId="166" fontId="5" fillId="0" borderId="0" xfId="0" applyNumberFormat="1" applyFont="1"/>
    <xf numFmtId="0" fontId="5" fillId="0" borderId="2" xfId="0" applyFont="1" applyBorder="1"/>
    <xf numFmtId="165" fontId="5" fillId="0" borderId="1" xfId="0" applyNumberFormat="1" applyFont="1" applyBorder="1" applyAlignment="1">
      <alignment horizontal="right"/>
    </xf>
    <xf numFmtId="164" fontId="5" fillId="0" borderId="1" xfId="0" applyNumberFormat="1" applyFont="1" applyBorder="1" applyAlignment="1">
      <alignment horizontal="left"/>
    </xf>
    <xf numFmtId="0" fontId="8" fillId="0" borderId="0" xfId="0" applyFont="1" applyAlignment="1"/>
    <xf numFmtId="0" fontId="8" fillId="0" borderId="0" xfId="0" applyFont="1"/>
    <xf numFmtId="15" fontId="8" fillId="0" borderId="0" xfId="0" applyNumberFormat="1" applyFont="1"/>
    <xf numFmtId="166" fontId="7" fillId="0" borderId="1" xfId="0" applyNumberFormat="1" applyFont="1" applyFill="1" applyBorder="1" applyAlignment="1">
      <alignment horizontal="right"/>
    </xf>
    <xf numFmtId="166" fontId="5" fillId="0" borderId="1" xfId="0" applyNumberFormat="1" applyFont="1" applyFill="1" applyBorder="1" applyAlignment="1">
      <alignment horizontal="right"/>
    </xf>
    <xf numFmtId="166" fontId="5" fillId="0" borderId="1" xfId="0" applyNumberFormat="1" applyFont="1" applyBorder="1" applyAlignment="1"/>
    <xf numFmtId="15" fontId="5" fillId="0" borderId="1" xfId="0" applyNumberFormat="1" applyFont="1" applyFill="1" applyBorder="1"/>
    <xf numFmtId="166" fontId="5" fillId="0" borderId="1" xfId="0" applyNumberFormat="1" applyFont="1" applyFill="1" applyBorder="1"/>
    <xf numFmtId="0" fontId="0" fillId="0" borderId="0" xfId="0" applyFill="1"/>
    <xf numFmtId="0" fontId="9" fillId="0" borderId="0" xfId="0" applyFont="1"/>
    <xf numFmtId="0" fontId="9" fillId="0" borderId="1" xfId="0" applyFont="1" applyBorder="1"/>
    <xf numFmtId="0" fontId="10" fillId="0" borderId="1" xfId="0" applyFont="1" applyBorder="1"/>
    <xf numFmtId="0" fontId="10" fillId="0" borderId="1" xfId="0" applyFont="1" applyBorder="1" applyAlignment="1">
      <alignment wrapText="1"/>
    </xf>
    <xf numFmtId="15" fontId="10" fillId="0" borderId="1" xfId="0" applyNumberFormat="1" applyFont="1" applyBorder="1"/>
    <xf numFmtId="166" fontId="10" fillId="0" borderId="1" xfId="0" applyNumberFormat="1" applyFont="1" applyBorder="1" applyAlignment="1">
      <alignment horizontal="right"/>
    </xf>
    <xf numFmtId="0" fontId="10" fillId="0" borderId="0" xfId="0" applyFont="1"/>
    <xf numFmtId="0" fontId="10" fillId="0" borderId="1" xfId="0" applyFont="1" applyFill="1" applyBorder="1"/>
    <xf numFmtId="0" fontId="10" fillId="0" borderId="1" xfId="0" applyFont="1" applyFill="1" applyBorder="1" applyAlignment="1">
      <alignment wrapText="1"/>
    </xf>
    <xf numFmtId="15" fontId="10" fillId="0" borderId="1" xfId="0" applyNumberFormat="1" applyFont="1" applyFill="1" applyBorder="1"/>
    <xf numFmtId="166" fontId="10" fillId="0" borderId="1" xfId="0" applyNumberFormat="1" applyFont="1" applyFill="1" applyBorder="1"/>
    <xf numFmtId="166" fontId="10" fillId="0" borderId="1" xfId="0" applyNumberFormat="1" applyFont="1" applyFill="1" applyBorder="1" applyAlignment="1">
      <alignment horizontal="right"/>
    </xf>
    <xf numFmtId="0" fontId="10" fillId="0" borderId="0" xfId="0" applyFont="1" applyFill="1"/>
    <xf numFmtId="166" fontId="10" fillId="0" borderId="1" xfId="0" applyNumberFormat="1" applyFont="1" applyBorder="1"/>
    <xf numFmtId="0" fontId="9" fillId="0" borderId="1" xfId="0" applyFont="1" applyBorder="1" applyAlignment="1">
      <alignment wrapText="1"/>
    </xf>
    <xf numFmtId="0" fontId="11" fillId="0" borderId="0" xfId="0" applyFont="1"/>
    <xf numFmtId="0" fontId="10" fillId="0" borderId="0" xfId="0" applyFont="1" applyBorder="1"/>
    <xf numFmtId="166" fontId="10" fillId="0" borderId="0" xfId="0" applyNumberFormat="1" applyFont="1" applyBorder="1" applyAlignment="1">
      <alignment horizontal="right"/>
    </xf>
    <xf numFmtId="0" fontId="10" fillId="0" borderId="0" xfId="0" applyFont="1" applyBorder="1" applyAlignment="1">
      <alignment wrapText="1"/>
    </xf>
    <xf numFmtId="165" fontId="10" fillId="0" borderId="1" xfId="0" applyNumberFormat="1" applyFont="1" applyBorder="1"/>
    <xf numFmtId="17" fontId="10" fillId="0" borderId="1" xfId="0" applyNumberFormat="1" applyFont="1" applyBorder="1"/>
    <xf numFmtId="0" fontId="5" fillId="0" borderId="0" xfId="0" applyFont="1" applyBorder="1"/>
    <xf numFmtId="165" fontId="10" fillId="0" borderId="1" xfId="0" applyNumberFormat="1" applyFont="1" applyBorder="1" applyAlignment="1">
      <alignment horizontal="right"/>
    </xf>
    <xf numFmtId="166" fontId="0" fillId="0" borderId="1" xfId="0" applyNumberFormat="1" applyFill="1" applyBorder="1"/>
    <xf numFmtId="0" fontId="9" fillId="0" borderId="3" xfId="0" applyFont="1" applyFill="1" applyBorder="1"/>
    <xf numFmtId="166" fontId="3" fillId="0" borderId="0" xfId="0" applyNumberFormat="1" applyFont="1"/>
    <xf numFmtId="0" fontId="0" fillId="0" borderId="0" xfId="0" applyFill="1" applyBorder="1"/>
    <xf numFmtId="0" fontId="12" fillId="0" borderId="0" xfId="0" applyFont="1"/>
    <xf numFmtId="0" fontId="13" fillId="0" borderId="1" xfId="0" applyFont="1" applyBorder="1"/>
    <xf numFmtId="0" fontId="13" fillId="0" borderId="1" xfId="0" applyFont="1" applyBorder="1" applyAlignment="1">
      <alignment wrapText="1"/>
    </xf>
    <xf numFmtId="15" fontId="13" fillId="0" borderId="1" xfId="0" applyNumberFormat="1" applyFont="1" applyBorder="1"/>
    <xf numFmtId="15" fontId="13" fillId="0" borderId="1" xfId="0" applyNumberFormat="1" applyFont="1" applyBorder="1" applyAlignment="1">
      <alignment wrapText="1"/>
    </xf>
    <xf numFmtId="166" fontId="13" fillId="0" borderId="1" xfId="0" applyNumberFormat="1" applyFont="1" applyBorder="1"/>
    <xf numFmtId="0" fontId="13" fillId="0" borderId="1" xfId="0" applyFont="1" applyBorder="1" applyAlignment="1"/>
    <xf numFmtId="0" fontId="15" fillId="0" borderId="0" xfId="0" applyFont="1" applyFill="1" applyBorder="1"/>
    <xf numFmtId="0" fontId="15" fillId="0" borderId="0" xfId="0" applyFont="1" applyFill="1" applyAlignment="1">
      <alignment wrapText="1"/>
    </xf>
    <xf numFmtId="0" fontId="15" fillId="0" borderId="0" xfId="0" applyFont="1" applyFill="1" applyAlignment="1">
      <alignment horizontal="center"/>
    </xf>
    <xf numFmtId="167" fontId="15" fillId="0" borderId="0" xfId="0" applyNumberFormat="1" applyFont="1" applyFill="1" applyAlignment="1">
      <alignment horizontal="center"/>
    </xf>
    <xf numFmtId="0" fontId="15" fillId="0" borderId="0" xfId="0" applyFont="1" applyFill="1"/>
    <xf numFmtId="166" fontId="15" fillId="0" borderId="0" xfId="0" applyNumberFormat="1" applyFont="1" applyFill="1"/>
    <xf numFmtId="166" fontId="15" fillId="0" borderId="0" xfId="0" applyNumberFormat="1" applyFont="1" applyFill="1" applyAlignment="1">
      <alignment horizontal="left"/>
    </xf>
    <xf numFmtId="0" fontId="14" fillId="0" borderId="0" xfId="0" applyFont="1" applyFill="1"/>
    <xf numFmtId="0" fontId="14" fillId="0" borderId="1" xfId="0" applyFont="1" applyFill="1" applyBorder="1" applyAlignment="1">
      <alignment horizontal="center" vertical="center" wrapText="1"/>
    </xf>
    <xf numFmtId="167" fontId="14" fillId="0" borderId="1" xfId="0" applyNumberFormat="1" applyFont="1" applyFill="1" applyBorder="1" applyAlignment="1">
      <alignment horizontal="center" vertical="center" wrapText="1"/>
    </xf>
    <xf numFmtId="0" fontId="14" fillId="0" borderId="1" xfId="0" applyFont="1" applyFill="1" applyBorder="1" applyAlignment="1">
      <alignment horizontal="right" vertical="center" wrapText="1"/>
    </xf>
    <xf numFmtId="166" fontId="14" fillId="0" borderId="1" xfId="0" applyNumberFormat="1" applyFont="1" applyFill="1" applyBorder="1" applyAlignment="1">
      <alignment horizontal="center" vertical="center" wrapText="1"/>
    </xf>
    <xf numFmtId="0" fontId="14" fillId="0" borderId="0" xfId="0" applyFont="1" applyFill="1" applyAlignment="1">
      <alignment horizontal="center" vertical="center" wrapText="1"/>
    </xf>
    <xf numFmtId="0" fontId="15" fillId="0" borderId="1" xfId="0" applyFont="1" applyFill="1" applyBorder="1" applyAlignment="1"/>
    <xf numFmtId="0" fontId="15" fillId="0" borderId="1" xfId="0" applyFont="1" applyFill="1" applyBorder="1" applyAlignment="1">
      <alignment wrapText="1"/>
    </xf>
    <xf numFmtId="15" fontId="15" fillId="0" borderId="1" xfId="0" applyNumberFormat="1" applyFont="1" applyFill="1" applyBorder="1" applyAlignment="1">
      <alignment horizontal="center"/>
    </xf>
    <xf numFmtId="15" fontId="15" fillId="0" borderId="1" xfId="0" applyNumberFormat="1" applyFont="1" applyFill="1" applyBorder="1" applyAlignment="1">
      <alignment horizontal="center" wrapText="1"/>
    </xf>
    <xf numFmtId="167" fontId="15" fillId="0" borderId="1" xfId="0" applyNumberFormat="1" applyFont="1" applyFill="1" applyBorder="1" applyAlignment="1">
      <alignment horizontal="center"/>
    </xf>
    <xf numFmtId="15" fontId="15" fillId="0" borderId="1" xfId="0" applyNumberFormat="1" applyFont="1" applyFill="1" applyBorder="1"/>
    <xf numFmtId="15" fontId="15" fillId="0" borderId="1" xfId="0" applyNumberFormat="1" applyFont="1" applyFill="1" applyBorder="1" applyAlignment="1">
      <alignment horizontal="right"/>
    </xf>
    <xf numFmtId="166" fontId="15" fillId="0" borderId="1" xfId="0" applyNumberFormat="1" applyFont="1" applyFill="1" applyBorder="1"/>
    <xf numFmtId="166" fontId="15" fillId="0" borderId="1" xfId="0" applyNumberFormat="1" applyFont="1" applyFill="1" applyBorder="1" applyAlignment="1">
      <alignment horizontal="left"/>
    </xf>
    <xf numFmtId="0" fontId="15" fillId="0" borderId="1" xfId="0" applyFont="1" applyFill="1" applyBorder="1"/>
    <xf numFmtId="0" fontId="15" fillId="0" borderId="4" xfId="0" applyFont="1" applyFill="1" applyBorder="1" applyAlignment="1">
      <alignment wrapText="1"/>
    </xf>
    <xf numFmtId="15" fontId="15" fillId="0" borderId="4" xfId="0" applyNumberFormat="1" applyFont="1" applyFill="1" applyBorder="1" applyAlignment="1">
      <alignment horizontal="center"/>
    </xf>
    <xf numFmtId="15" fontId="15" fillId="0" borderId="4" xfId="0" applyNumberFormat="1" applyFont="1" applyFill="1" applyBorder="1" applyAlignment="1">
      <alignment horizontal="center" wrapText="1"/>
    </xf>
    <xf numFmtId="167" fontId="15" fillId="0" borderId="4" xfId="0" applyNumberFormat="1" applyFont="1" applyFill="1" applyBorder="1" applyAlignment="1">
      <alignment horizontal="center"/>
    </xf>
    <xf numFmtId="167" fontId="15" fillId="0" borderId="4" xfId="0" applyNumberFormat="1" applyFont="1" applyFill="1" applyBorder="1" applyAlignment="1">
      <alignment horizontal="left"/>
    </xf>
    <xf numFmtId="167" fontId="15" fillId="0" borderId="1" xfId="0" applyNumberFormat="1" applyFont="1" applyFill="1" applyBorder="1" applyAlignment="1">
      <alignment horizontal="right"/>
    </xf>
    <xf numFmtId="166" fontId="15" fillId="0" borderId="4" xfId="0" applyNumberFormat="1" applyFont="1" applyFill="1" applyBorder="1"/>
    <xf numFmtId="166" fontId="15" fillId="0" borderId="4" xfId="0" applyNumberFormat="1" applyFont="1" applyFill="1" applyBorder="1" applyAlignment="1">
      <alignment horizontal="left"/>
    </xf>
    <xf numFmtId="0" fontId="15" fillId="0" borderId="4" xfId="0" applyFont="1" applyFill="1" applyBorder="1"/>
    <xf numFmtId="0" fontId="15" fillId="0" borderId="4" xfId="0" applyFont="1" applyFill="1" applyBorder="1" applyAlignment="1"/>
    <xf numFmtId="15" fontId="14" fillId="0" borderId="0" xfId="0" applyNumberFormat="1" applyFont="1" applyFill="1" applyAlignment="1">
      <alignment horizontal="right"/>
    </xf>
    <xf numFmtId="167" fontId="15" fillId="0" borderId="4" xfId="0" applyNumberFormat="1" applyFont="1" applyFill="1" applyBorder="1" applyAlignment="1">
      <alignment horizontal="right"/>
    </xf>
    <xf numFmtId="15" fontId="15" fillId="0" borderId="4" xfId="0" applyNumberFormat="1" applyFont="1" applyFill="1" applyBorder="1" applyAlignment="1">
      <alignment horizontal="right"/>
    </xf>
    <xf numFmtId="165" fontId="15" fillId="0" borderId="4" xfId="0" applyNumberFormat="1" applyFont="1" applyFill="1" applyBorder="1"/>
    <xf numFmtId="165" fontId="15" fillId="0" borderId="4" xfId="0" applyNumberFormat="1" applyFont="1" applyFill="1" applyBorder="1" applyAlignment="1">
      <alignment horizontal="left"/>
    </xf>
    <xf numFmtId="166" fontId="15" fillId="0" borderId="4" xfId="0" applyNumberFormat="1" applyFont="1" applyFill="1" applyBorder="1" applyAlignment="1">
      <alignment wrapText="1"/>
    </xf>
    <xf numFmtId="0" fontId="15" fillId="0" borderId="1" xfId="0" applyFont="1" applyFill="1" applyBorder="1" applyAlignment="1">
      <alignment horizontal="right" wrapText="1"/>
    </xf>
    <xf numFmtId="166" fontId="15" fillId="0" borderId="1" xfId="0" applyNumberFormat="1" applyFont="1" applyFill="1" applyBorder="1" applyAlignment="1">
      <alignment wrapText="1"/>
    </xf>
    <xf numFmtId="166" fontId="15" fillId="0" borderId="1" xfId="0" applyNumberFormat="1" applyFont="1" applyFill="1" applyBorder="1" applyAlignment="1">
      <alignment horizontal="left" wrapText="1"/>
    </xf>
    <xf numFmtId="0" fontId="14" fillId="0" borderId="1" xfId="0" applyFont="1" applyFill="1" applyBorder="1" applyAlignment="1">
      <alignment wrapText="1"/>
    </xf>
    <xf numFmtId="0" fontId="15" fillId="0" borderId="1" xfId="0" applyFont="1" applyFill="1" applyBorder="1" applyAlignment="1">
      <alignment horizontal="right"/>
    </xf>
    <xf numFmtId="166" fontId="14" fillId="0" borderId="1" xfId="0" applyNumberFormat="1" applyFont="1" applyFill="1" applyBorder="1"/>
    <xf numFmtId="0" fontId="15" fillId="0" borderId="5" xfId="0" applyFont="1" applyFill="1" applyBorder="1"/>
    <xf numFmtId="15" fontId="15" fillId="0" borderId="0" xfId="0" applyNumberFormat="1" applyFont="1" applyFill="1" applyAlignment="1">
      <alignment horizontal="center"/>
    </xf>
    <xf numFmtId="0" fontId="15" fillId="0" borderId="0" xfId="0" applyFont="1" applyFill="1" applyAlignment="1">
      <alignment horizontal="right"/>
    </xf>
    <xf numFmtId="166" fontId="15" fillId="0" borderId="4" xfId="0" applyNumberFormat="1" applyFont="1" applyFill="1" applyBorder="1" applyAlignment="1">
      <alignment horizontal="left" wrapText="1"/>
    </xf>
    <xf numFmtId="0" fontId="6" fillId="0" borderId="0" xfId="0" applyFont="1"/>
    <xf numFmtId="166" fontId="14" fillId="0" borderId="0" xfId="0" applyNumberFormat="1" applyFont="1" applyFill="1" applyBorder="1"/>
    <xf numFmtId="0" fontId="14" fillId="0" borderId="0" xfId="0" applyFont="1" applyFill="1" applyBorder="1"/>
    <xf numFmtId="0" fontId="14" fillId="0" borderId="0" xfId="0" applyFont="1" applyFill="1" applyAlignment="1">
      <alignment wrapText="1"/>
    </xf>
    <xf numFmtId="0" fontId="14" fillId="0" borderId="0" xfId="0" applyFont="1" applyFill="1" applyAlignment="1">
      <alignment horizontal="center"/>
    </xf>
    <xf numFmtId="0" fontId="15" fillId="0" borderId="4" xfId="0" applyFont="1" applyFill="1" applyBorder="1" applyAlignment="1">
      <alignment horizontal="righ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O293"/>
  <sheetViews>
    <sheetView view="pageBreakPreview" zoomScale="47" zoomScaleNormal="53" zoomScaleSheetLayoutView="47" workbookViewId="0"/>
  </sheetViews>
  <sheetFormatPr defaultRowHeight="15" x14ac:dyDescent="0.25"/>
  <cols>
    <col min="1" max="1" width="40.7109375" customWidth="1"/>
    <col min="2" max="2" width="56.42578125" customWidth="1"/>
    <col min="3" max="3" width="36.28515625" customWidth="1"/>
    <col min="4" max="6" width="36.28515625" style="5" hidden="1" customWidth="1"/>
    <col min="7" max="7" width="17.85546875" customWidth="1"/>
    <col min="8" max="8" width="19.140625" customWidth="1"/>
    <col min="9" max="9" width="21.85546875" customWidth="1"/>
    <col min="10" max="10" width="28.140625" customWidth="1"/>
    <col min="11" max="11" width="29.28515625" customWidth="1"/>
    <col min="12" max="12" width="22.5703125" bestFit="1" customWidth="1"/>
    <col min="13" max="13" width="24.5703125" customWidth="1"/>
    <col min="14" max="14" width="30.28515625" customWidth="1"/>
    <col min="15" max="15" width="29.5703125" customWidth="1"/>
  </cols>
  <sheetData>
    <row r="3" spans="1:15" ht="18.75" x14ac:dyDescent="0.3">
      <c r="A3" s="121" t="s">
        <v>108</v>
      </c>
      <c r="B3" s="121"/>
    </row>
    <row r="4" spans="1:15" s="4" customFormat="1" ht="18.75" x14ac:dyDescent="0.3">
      <c r="A4" s="12"/>
      <c r="B4" s="9"/>
      <c r="C4" s="9"/>
      <c r="D4" s="9"/>
      <c r="E4" s="9"/>
      <c r="F4" s="9"/>
      <c r="G4" s="9"/>
      <c r="H4" s="9"/>
      <c r="I4" s="9"/>
      <c r="J4" s="9"/>
      <c r="K4" s="9"/>
      <c r="L4" s="9"/>
      <c r="M4" s="9"/>
      <c r="N4" s="9"/>
      <c r="O4" s="9"/>
    </row>
    <row r="5" spans="1:15" ht="37.5" x14ac:dyDescent="0.3">
      <c r="A5" s="13" t="s">
        <v>0</v>
      </c>
      <c r="B5" s="13" t="s">
        <v>12</v>
      </c>
      <c r="C5" s="13" t="s">
        <v>2</v>
      </c>
      <c r="D5" s="13" t="s">
        <v>202</v>
      </c>
      <c r="E5" s="13" t="s">
        <v>203</v>
      </c>
      <c r="F5" s="13" t="s">
        <v>204</v>
      </c>
      <c r="G5" s="13" t="s">
        <v>13</v>
      </c>
      <c r="H5" s="13" t="s">
        <v>85</v>
      </c>
      <c r="I5" s="13" t="s">
        <v>1</v>
      </c>
      <c r="J5" s="13" t="s">
        <v>3</v>
      </c>
      <c r="K5" s="13" t="s">
        <v>4</v>
      </c>
      <c r="L5" s="13" t="s">
        <v>86</v>
      </c>
      <c r="M5" s="13" t="s">
        <v>87</v>
      </c>
      <c r="N5" s="13" t="s">
        <v>88</v>
      </c>
      <c r="O5" s="14" t="s">
        <v>89</v>
      </c>
    </row>
    <row r="6" spans="1:15" ht="231.75" customHeight="1" x14ac:dyDescent="0.3">
      <c r="A6" s="16" t="s">
        <v>146</v>
      </c>
      <c r="B6" s="15" t="s">
        <v>80</v>
      </c>
      <c r="C6" s="15" t="s">
        <v>81</v>
      </c>
      <c r="D6" s="15"/>
      <c r="E6" s="15"/>
      <c r="F6" s="15"/>
      <c r="G6" s="17">
        <v>40961</v>
      </c>
      <c r="H6" s="17">
        <v>40981</v>
      </c>
      <c r="I6" s="17">
        <v>40994</v>
      </c>
      <c r="J6" s="16" t="s">
        <v>95</v>
      </c>
      <c r="K6" s="23">
        <v>0</v>
      </c>
      <c r="L6" s="23">
        <v>0</v>
      </c>
      <c r="M6" s="18">
        <f t="shared" ref="M6:M14" si="0">K6-L6</f>
        <v>0</v>
      </c>
      <c r="N6" s="16" t="s">
        <v>149</v>
      </c>
      <c r="O6" s="15"/>
    </row>
    <row r="7" spans="1:15" ht="177.75" hidden="1" customHeight="1" x14ac:dyDescent="0.3">
      <c r="A7" s="15" t="s">
        <v>69</v>
      </c>
      <c r="B7" s="22" t="s">
        <v>68</v>
      </c>
      <c r="C7" s="15" t="s">
        <v>71</v>
      </c>
      <c r="D7" s="15"/>
      <c r="E7" s="15"/>
      <c r="F7" s="15"/>
      <c r="G7" s="17">
        <v>40813</v>
      </c>
      <c r="H7" s="17">
        <v>40823</v>
      </c>
      <c r="I7" s="17"/>
      <c r="J7" s="15" t="s">
        <v>72</v>
      </c>
      <c r="K7" s="18">
        <v>53054.35</v>
      </c>
      <c r="L7" s="18">
        <v>53054.35</v>
      </c>
      <c r="M7" s="18">
        <f t="shared" si="0"/>
        <v>0</v>
      </c>
      <c r="N7" s="22" t="s">
        <v>194</v>
      </c>
      <c r="O7" s="16" t="s">
        <v>195</v>
      </c>
    </row>
    <row r="8" spans="1:15" ht="153" customHeight="1" x14ac:dyDescent="0.3">
      <c r="A8" s="15" t="s">
        <v>31</v>
      </c>
      <c r="B8" s="16" t="s">
        <v>32</v>
      </c>
      <c r="C8" s="15" t="s">
        <v>96</v>
      </c>
      <c r="D8" s="15"/>
      <c r="E8" s="15"/>
      <c r="F8" s="15"/>
      <c r="G8" s="17" t="s">
        <v>112</v>
      </c>
      <c r="H8" s="17" t="s">
        <v>111</v>
      </c>
      <c r="I8" s="17">
        <v>40830</v>
      </c>
      <c r="J8" s="16" t="s">
        <v>56</v>
      </c>
      <c r="K8" s="18">
        <v>77016.2</v>
      </c>
      <c r="L8" s="18">
        <f>82116.2</f>
        <v>82116.2</v>
      </c>
      <c r="M8" s="18">
        <f t="shared" si="0"/>
        <v>-5100</v>
      </c>
      <c r="N8" s="16" t="s">
        <v>130</v>
      </c>
      <c r="O8" s="15"/>
    </row>
    <row r="9" spans="1:15" ht="18.75" x14ac:dyDescent="0.3">
      <c r="A9" s="15" t="s">
        <v>90</v>
      </c>
      <c r="B9" s="16" t="s">
        <v>15</v>
      </c>
      <c r="C9" s="15" t="s">
        <v>16</v>
      </c>
      <c r="D9" s="15"/>
      <c r="E9" s="15"/>
      <c r="F9" s="15"/>
      <c r="G9" s="17">
        <v>40756</v>
      </c>
      <c r="H9" s="17">
        <v>40767</v>
      </c>
      <c r="I9" s="17">
        <v>40778</v>
      </c>
      <c r="J9" s="15" t="s">
        <v>50</v>
      </c>
      <c r="K9" s="18">
        <v>96987.78</v>
      </c>
      <c r="L9" s="18">
        <f>96987.78</f>
        <v>96987.78</v>
      </c>
      <c r="M9" s="18">
        <f t="shared" si="0"/>
        <v>0</v>
      </c>
      <c r="N9" s="15" t="s">
        <v>77</v>
      </c>
      <c r="O9" s="15"/>
    </row>
    <row r="10" spans="1:15" ht="18.75" x14ac:dyDescent="0.3">
      <c r="A10" s="15" t="s">
        <v>156</v>
      </c>
      <c r="B10" s="15" t="s">
        <v>121</v>
      </c>
      <c r="C10" s="15" t="s">
        <v>122</v>
      </c>
      <c r="D10" s="15"/>
      <c r="E10" s="15"/>
      <c r="F10" s="15"/>
      <c r="G10" s="17">
        <v>40991</v>
      </c>
      <c r="H10" s="17">
        <v>41003</v>
      </c>
      <c r="I10" s="17">
        <v>41018</v>
      </c>
      <c r="J10" s="15" t="s">
        <v>127</v>
      </c>
      <c r="K10" s="18">
        <v>97000</v>
      </c>
      <c r="L10" s="18">
        <v>97000</v>
      </c>
      <c r="M10" s="33">
        <f t="shared" si="0"/>
        <v>0</v>
      </c>
      <c r="N10" s="24" t="s">
        <v>142</v>
      </c>
      <c r="O10" s="15"/>
    </row>
    <row r="11" spans="1:15" ht="37.5" x14ac:dyDescent="0.3">
      <c r="A11" s="15" t="s">
        <v>17</v>
      </c>
      <c r="B11" s="16" t="s">
        <v>18</v>
      </c>
      <c r="C11" s="15" t="s">
        <v>78</v>
      </c>
      <c r="D11" s="15"/>
      <c r="E11" s="15"/>
      <c r="F11" s="15"/>
      <c r="G11" s="17">
        <v>40771</v>
      </c>
      <c r="H11" s="17">
        <v>40779</v>
      </c>
      <c r="I11" s="17">
        <v>40780</v>
      </c>
      <c r="J11" s="16" t="s">
        <v>51</v>
      </c>
      <c r="K11" s="18">
        <v>126207.48</v>
      </c>
      <c r="L11" s="18">
        <f>126207.48</f>
        <v>126207.48</v>
      </c>
      <c r="M11" s="18">
        <f t="shared" si="0"/>
        <v>0</v>
      </c>
      <c r="N11" s="15" t="s">
        <v>77</v>
      </c>
      <c r="O11" s="15"/>
    </row>
    <row r="12" spans="1:15" ht="93.75" customHeight="1" x14ac:dyDescent="0.3">
      <c r="A12" s="15" t="s">
        <v>26</v>
      </c>
      <c r="B12" s="16" t="s">
        <v>27</v>
      </c>
      <c r="C12" s="15" t="s">
        <v>64</v>
      </c>
      <c r="D12" s="59"/>
      <c r="E12" s="59"/>
      <c r="F12" s="59"/>
      <c r="G12" s="10">
        <v>40785</v>
      </c>
      <c r="H12" s="17">
        <v>40794</v>
      </c>
      <c r="I12" s="17">
        <v>40802</v>
      </c>
      <c r="J12" s="16" t="s">
        <v>54</v>
      </c>
      <c r="K12" s="18">
        <v>126664.75</v>
      </c>
      <c r="L12" s="18">
        <f>63332+63332.75</f>
        <v>126664.75</v>
      </c>
      <c r="M12" s="18">
        <f t="shared" si="0"/>
        <v>0</v>
      </c>
      <c r="N12" s="15" t="s">
        <v>77</v>
      </c>
      <c r="O12" s="16" t="s">
        <v>144</v>
      </c>
    </row>
    <row r="13" spans="1:15" ht="18.75" x14ac:dyDescent="0.3">
      <c r="A13" s="15" t="s">
        <v>29</v>
      </c>
      <c r="B13" s="16" t="s">
        <v>97</v>
      </c>
      <c r="C13" s="15" t="s">
        <v>109</v>
      </c>
      <c r="D13" s="15"/>
      <c r="E13" s="15"/>
      <c r="F13" s="15"/>
      <c r="G13" s="17">
        <v>40966</v>
      </c>
      <c r="H13" s="17">
        <v>40974</v>
      </c>
      <c r="I13" s="17"/>
      <c r="J13" s="15" t="s">
        <v>139</v>
      </c>
      <c r="K13" s="23">
        <v>144000</v>
      </c>
      <c r="L13" s="23">
        <f>114000+30000</f>
        <v>144000</v>
      </c>
      <c r="M13" s="18">
        <f t="shared" si="0"/>
        <v>0</v>
      </c>
      <c r="N13" s="16" t="s">
        <v>77</v>
      </c>
      <c r="O13" s="15"/>
    </row>
    <row r="14" spans="1:15" ht="56.25" x14ac:dyDescent="0.3">
      <c r="A14" s="15" t="s">
        <v>11</v>
      </c>
      <c r="B14" s="16" t="s">
        <v>187</v>
      </c>
      <c r="C14" s="15" t="s">
        <v>14</v>
      </c>
      <c r="D14" s="15"/>
      <c r="E14" s="15"/>
      <c r="F14" s="15"/>
      <c r="G14" s="17">
        <v>40725</v>
      </c>
      <c r="H14" s="17">
        <v>41102</v>
      </c>
      <c r="I14" s="17">
        <v>40771</v>
      </c>
      <c r="J14" s="15" t="s">
        <v>49</v>
      </c>
      <c r="K14" s="18">
        <v>161228.07</v>
      </c>
      <c r="L14" s="18">
        <v>161228.07</v>
      </c>
      <c r="M14" s="18">
        <f t="shared" si="0"/>
        <v>0</v>
      </c>
      <c r="N14" s="16" t="s">
        <v>142</v>
      </c>
      <c r="O14" s="16" t="s">
        <v>143</v>
      </c>
    </row>
    <row r="15" spans="1:15" ht="37.5" x14ac:dyDescent="0.3">
      <c r="A15" s="15" t="s">
        <v>186</v>
      </c>
      <c r="B15" s="16" t="s">
        <v>185</v>
      </c>
      <c r="C15" s="15"/>
      <c r="D15" s="15"/>
      <c r="E15" s="15"/>
      <c r="F15" s="15"/>
      <c r="G15" s="17"/>
      <c r="H15" s="17"/>
      <c r="I15" s="17">
        <v>41089</v>
      </c>
      <c r="J15" s="15"/>
      <c r="K15" s="18">
        <v>161825</v>
      </c>
      <c r="L15" s="18"/>
      <c r="M15" s="18"/>
      <c r="N15" s="16"/>
      <c r="O15" s="15"/>
    </row>
    <row r="16" spans="1:15" ht="112.5" x14ac:dyDescent="0.3">
      <c r="A16" s="15" t="s">
        <v>33</v>
      </c>
      <c r="B16" s="16" t="s">
        <v>34</v>
      </c>
      <c r="C16" s="15" t="s">
        <v>63</v>
      </c>
      <c r="D16" s="15"/>
      <c r="E16" s="15"/>
      <c r="F16" s="15"/>
      <c r="G16" s="17">
        <v>40849</v>
      </c>
      <c r="H16" s="17">
        <v>40857</v>
      </c>
      <c r="I16" s="17">
        <v>40864</v>
      </c>
      <c r="J16" s="15" t="s">
        <v>58</v>
      </c>
      <c r="K16" s="18">
        <v>162500</v>
      </c>
      <c r="L16" s="18">
        <f>162500</f>
        <v>162500</v>
      </c>
      <c r="M16" s="18">
        <f t="shared" ref="M16:M23" si="1">K16-L16</f>
        <v>0</v>
      </c>
      <c r="N16" s="16" t="s">
        <v>99</v>
      </c>
      <c r="O16" s="21" t="s">
        <v>131</v>
      </c>
    </row>
    <row r="17" spans="1:15" ht="229.5" customHeight="1" x14ac:dyDescent="0.3">
      <c r="A17" s="15" t="s">
        <v>155</v>
      </c>
      <c r="B17" s="16" t="s">
        <v>119</v>
      </c>
      <c r="C17" s="15" t="s">
        <v>120</v>
      </c>
      <c r="D17" s="15"/>
      <c r="E17" s="15"/>
      <c r="F17" s="15"/>
      <c r="G17" s="17">
        <v>40991</v>
      </c>
      <c r="H17" s="17">
        <v>41003</v>
      </c>
      <c r="I17" s="17">
        <v>41016</v>
      </c>
      <c r="J17" s="15" t="s">
        <v>128</v>
      </c>
      <c r="K17" s="18">
        <v>162706.5</v>
      </c>
      <c r="L17" s="18">
        <f>81353.25+81353.25</f>
        <v>162706.5</v>
      </c>
      <c r="M17" s="33">
        <f t="shared" si="1"/>
        <v>0</v>
      </c>
      <c r="N17" s="15" t="s">
        <v>142</v>
      </c>
      <c r="O17" s="15"/>
    </row>
    <row r="18" spans="1:15" ht="112.5" x14ac:dyDescent="0.3">
      <c r="A18" s="16" t="s">
        <v>42</v>
      </c>
      <c r="B18" s="16" t="s">
        <v>65</v>
      </c>
      <c r="C18" s="15" t="s">
        <v>110</v>
      </c>
      <c r="D18" s="15"/>
      <c r="E18" s="15"/>
      <c r="F18" s="15"/>
      <c r="G18" s="17">
        <v>40882</v>
      </c>
      <c r="H18" s="17">
        <v>40890</v>
      </c>
      <c r="I18" s="17">
        <v>40890</v>
      </c>
      <c r="J18" s="15" t="s">
        <v>152</v>
      </c>
      <c r="K18" s="18">
        <v>175104</v>
      </c>
      <c r="L18" s="18">
        <f>157593.6+17510.4</f>
        <v>175104</v>
      </c>
      <c r="M18" s="33">
        <f t="shared" si="1"/>
        <v>0</v>
      </c>
      <c r="N18" s="22" t="s">
        <v>137</v>
      </c>
      <c r="O18" s="16" t="s">
        <v>131</v>
      </c>
    </row>
    <row r="19" spans="1:15" ht="37.5" x14ac:dyDescent="0.3">
      <c r="A19" s="15" t="s">
        <v>75</v>
      </c>
      <c r="B19" s="15" t="s">
        <v>73</v>
      </c>
      <c r="C19" s="15" t="s">
        <v>76</v>
      </c>
      <c r="D19" s="15"/>
      <c r="E19" s="15"/>
      <c r="F19" s="15"/>
      <c r="G19" s="17">
        <v>40828</v>
      </c>
      <c r="H19" s="17">
        <v>40836</v>
      </c>
      <c r="I19" s="17">
        <v>40913</v>
      </c>
      <c r="J19" s="15" t="s">
        <v>74</v>
      </c>
      <c r="K19" s="18">
        <v>178453.28</v>
      </c>
      <c r="L19" s="18">
        <f>178453.28</f>
        <v>178453.28</v>
      </c>
      <c r="M19" s="18">
        <f t="shared" si="1"/>
        <v>0</v>
      </c>
      <c r="N19" s="22" t="s">
        <v>174</v>
      </c>
      <c r="O19" s="16" t="s">
        <v>195</v>
      </c>
    </row>
    <row r="20" spans="1:15" ht="133.5" customHeight="1" x14ac:dyDescent="0.3">
      <c r="A20" s="15" t="s">
        <v>38</v>
      </c>
      <c r="B20" s="16" t="s">
        <v>39</v>
      </c>
      <c r="C20" s="15" t="s">
        <v>46</v>
      </c>
      <c r="D20" s="15"/>
      <c r="E20" s="15"/>
      <c r="F20" s="15"/>
      <c r="G20" s="17">
        <v>40863</v>
      </c>
      <c r="H20" s="17">
        <v>40871</v>
      </c>
      <c r="I20" s="17">
        <v>40885</v>
      </c>
      <c r="J20" s="15" t="s">
        <v>49</v>
      </c>
      <c r="K20" s="18">
        <v>180000</v>
      </c>
      <c r="L20" s="18">
        <f>180000</f>
        <v>180000</v>
      </c>
      <c r="M20" s="18">
        <f t="shared" si="1"/>
        <v>0</v>
      </c>
      <c r="N20" s="15" t="s">
        <v>77</v>
      </c>
      <c r="O20" s="15"/>
    </row>
    <row r="21" spans="1:15" ht="18.75" x14ac:dyDescent="0.3">
      <c r="A21" s="15" t="s">
        <v>21</v>
      </c>
      <c r="B21" s="16" t="s">
        <v>22</v>
      </c>
      <c r="C21" s="15"/>
      <c r="D21" s="15"/>
      <c r="E21" s="15"/>
      <c r="F21" s="15"/>
      <c r="G21" s="17"/>
      <c r="H21" s="17"/>
      <c r="I21" s="17">
        <v>40801</v>
      </c>
      <c r="J21" s="15" t="s">
        <v>53</v>
      </c>
      <c r="K21" s="18">
        <v>184588</v>
      </c>
      <c r="L21" s="18">
        <f>184588</f>
        <v>184588</v>
      </c>
      <c r="M21" s="18">
        <f t="shared" si="1"/>
        <v>0</v>
      </c>
      <c r="N21" s="19" t="s">
        <v>77</v>
      </c>
      <c r="O21" s="15"/>
    </row>
    <row r="22" spans="1:15" ht="37.5" x14ac:dyDescent="0.3">
      <c r="A22" s="15" t="s">
        <v>5</v>
      </c>
      <c r="B22" s="16" t="s">
        <v>37</v>
      </c>
      <c r="C22" s="15" t="s">
        <v>45</v>
      </c>
      <c r="D22" s="15"/>
      <c r="E22" s="15"/>
      <c r="F22" s="15"/>
      <c r="G22" s="17">
        <v>40870</v>
      </c>
      <c r="H22" s="17">
        <v>40878</v>
      </c>
      <c r="I22" s="17">
        <v>40879</v>
      </c>
      <c r="J22" s="15" t="s">
        <v>49</v>
      </c>
      <c r="K22" s="18">
        <v>185548.2</v>
      </c>
      <c r="L22" s="18">
        <v>185548.2</v>
      </c>
      <c r="M22" s="18">
        <f t="shared" si="1"/>
        <v>0</v>
      </c>
      <c r="N22" s="16" t="s">
        <v>77</v>
      </c>
      <c r="O22" s="15"/>
    </row>
    <row r="23" spans="1:15" ht="18.75" x14ac:dyDescent="0.3">
      <c r="A23" s="15" t="s">
        <v>5</v>
      </c>
      <c r="B23" s="16" t="s">
        <v>28</v>
      </c>
      <c r="C23" s="15"/>
      <c r="D23" s="15"/>
      <c r="E23" s="15"/>
      <c r="F23" s="15"/>
      <c r="G23" s="17"/>
      <c r="H23" s="17"/>
      <c r="I23" s="17">
        <v>40802</v>
      </c>
      <c r="J23" s="15" t="s">
        <v>55</v>
      </c>
      <c r="K23" s="18">
        <v>187290</v>
      </c>
      <c r="L23" s="18">
        <v>187290</v>
      </c>
      <c r="M23" s="18">
        <f t="shared" si="1"/>
        <v>0</v>
      </c>
      <c r="N23" s="16" t="s">
        <v>77</v>
      </c>
      <c r="O23" s="15"/>
    </row>
    <row r="24" spans="1:15" ht="18.75" x14ac:dyDescent="0.3">
      <c r="A24" s="15" t="s">
        <v>29</v>
      </c>
      <c r="B24" s="16" t="s">
        <v>30</v>
      </c>
      <c r="C24" s="15" t="s">
        <v>62</v>
      </c>
      <c r="D24" s="15"/>
      <c r="E24" s="15"/>
      <c r="F24" s="15"/>
      <c r="G24" s="17">
        <v>40820</v>
      </c>
      <c r="H24" s="17">
        <v>40829</v>
      </c>
      <c r="I24" s="17">
        <v>40830</v>
      </c>
      <c r="J24" s="15" t="s">
        <v>57</v>
      </c>
      <c r="K24" s="18">
        <v>188995.20000000001</v>
      </c>
      <c r="L24" s="18">
        <f>95000+23995</f>
        <v>118995</v>
      </c>
      <c r="M24" s="28" t="s">
        <v>114</v>
      </c>
      <c r="N24" s="15" t="s">
        <v>77</v>
      </c>
      <c r="O24" s="15"/>
    </row>
    <row r="25" spans="1:15" ht="152.25" customHeight="1" x14ac:dyDescent="0.3">
      <c r="A25" s="15" t="s">
        <v>184</v>
      </c>
      <c r="B25" s="16" t="s">
        <v>183</v>
      </c>
      <c r="C25" s="15"/>
      <c r="D25" s="15"/>
      <c r="E25" s="15"/>
      <c r="F25" s="15"/>
      <c r="G25" s="17">
        <v>41078</v>
      </c>
      <c r="H25" s="17">
        <v>41086</v>
      </c>
      <c r="I25" s="17">
        <v>41086</v>
      </c>
      <c r="J25" s="15" t="s">
        <v>151</v>
      </c>
      <c r="K25" s="18">
        <v>189560</v>
      </c>
      <c r="L25" s="18">
        <v>189560</v>
      </c>
      <c r="M25" s="18">
        <f t="shared" ref="M25:M41" si="2">K25-L25</f>
        <v>0</v>
      </c>
      <c r="N25" s="16" t="s">
        <v>194</v>
      </c>
      <c r="O25" s="16" t="s">
        <v>193</v>
      </c>
    </row>
    <row r="26" spans="1:15" ht="14.25" hidden="1" customHeight="1" x14ac:dyDescent="0.3">
      <c r="A26" s="15"/>
      <c r="B26" s="16" t="s">
        <v>66</v>
      </c>
      <c r="C26" s="15" t="s">
        <v>67</v>
      </c>
      <c r="D26" s="15"/>
      <c r="E26" s="15"/>
      <c r="F26" s="15"/>
      <c r="G26" s="17">
        <v>40863</v>
      </c>
      <c r="H26" s="17">
        <v>40871</v>
      </c>
      <c r="I26" s="17"/>
      <c r="J26" s="15" t="s">
        <v>93</v>
      </c>
      <c r="K26" s="18"/>
      <c r="L26" s="18"/>
      <c r="M26" s="18">
        <f t="shared" si="2"/>
        <v>0</v>
      </c>
      <c r="N26" s="16" t="s">
        <v>132</v>
      </c>
      <c r="O26" s="16" t="s">
        <v>113</v>
      </c>
    </row>
    <row r="27" spans="1:15" ht="192" customHeight="1" x14ac:dyDescent="0.3">
      <c r="A27" s="15" t="s">
        <v>5</v>
      </c>
      <c r="B27" s="16" t="s">
        <v>117</v>
      </c>
      <c r="C27" s="15" t="s">
        <v>118</v>
      </c>
      <c r="D27" s="15"/>
      <c r="E27" s="15"/>
      <c r="F27" s="15"/>
      <c r="G27" s="17">
        <v>40984</v>
      </c>
      <c r="H27" s="17">
        <v>40994</v>
      </c>
      <c r="I27" s="17">
        <v>41018</v>
      </c>
      <c r="J27" s="15" t="s">
        <v>129</v>
      </c>
      <c r="K27" s="34">
        <v>192198.84</v>
      </c>
      <c r="L27" s="18">
        <v>192198.84</v>
      </c>
      <c r="M27" s="33">
        <f t="shared" si="2"/>
        <v>0</v>
      </c>
      <c r="N27" s="24" t="s">
        <v>179</v>
      </c>
      <c r="O27" s="15"/>
    </row>
    <row r="28" spans="1:15" ht="191.25" customHeight="1" x14ac:dyDescent="0.3">
      <c r="A28" s="15" t="s">
        <v>5</v>
      </c>
      <c r="B28" s="16" t="s">
        <v>25</v>
      </c>
      <c r="C28" s="15" t="s">
        <v>188</v>
      </c>
      <c r="D28" s="15"/>
      <c r="E28" s="15"/>
      <c r="F28" s="15"/>
      <c r="G28" s="17">
        <v>40785</v>
      </c>
      <c r="H28" s="17">
        <v>40793</v>
      </c>
      <c r="I28" s="17">
        <v>40802</v>
      </c>
      <c r="J28" s="15" t="s">
        <v>48</v>
      </c>
      <c r="K28" s="18">
        <v>194960.2</v>
      </c>
      <c r="L28" s="18">
        <v>194960.2</v>
      </c>
      <c r="M28" s="18">
        <f t="shared" si="2"/>
        <v>0</v>
      </c>
      <c r="N28" s="15" t="s">
        <v>77</v>
      </c>
      <c r="O28" s="15"/>
    </row>
    <row r="29" spans="1:15" s="37" customFormat="1" ht="18.75" x14ac:dyDescent="0.3">
      <c r="A29" s="15" t="s">
        <v>40</v>
      </c>
      <c r="B29" s="16" t="s">
        <v>41</v>
      </c>
      <c r="C29" s="15" t="s">
        <v>47</v>
      </c>
      <c r="D29" s="15"/>
      <c r="E29" s="15"/>
      <c r="F29" s="15"/>
      <c r="G29" s="17">
        <v>40879</v>
      </c>
      <c r="H29" s="17">
        <v>40889</v>
      </c>
      <c r="I29" s="17">
        <v>40891</v>
      </c>
      <c r="J29" s="15" t="s">
        <v>59</v>
      </c>
      <c r="K29" s="18">
        <v>195000</v>
      </c>
      <c r="L29" s="18">
        <f>195000</f>
        <v>195000</v>
      </c>
      <c r="M29" s="18">
        <f t="shared" si="2"/>
        <v>0</v>
      </c>
      <c r="N29" s="15" t="s">
        <v>77</v>
      </c>
      <c r="O29" s="15"/>
    </row>
    <row r="30" spans="1:15" ht="18.75" x14ac:dyDescent="0.3">
      <c r="A30" s="15" t="s">
        <v>145</v>
      </c>
      <c r="B30" s="15" t="s">
        <v>82</v>
      </c>
      <c r="C30" s="15" t="s">
        <v>84</v>
      </c>
      <c r="D30" s="15"/>
      <c r="E30" s="15"/>
      <c r="F30" s="15"/>
      <c r="G30" s="17">
        <v>40966</v>
      </c>
      <c r="H30" s="17">
        <v>40974</v>
      </c>
      <c r="I30" s="17">
        <v>40987</v>
      </c>
      <c r="J30" s="15" t="s">
        <v>138</v>
      </c>
      <c r="K30" s="23">
        <v>199588</v>
      </c>
      <c r="L30" s="23">
        <f>155988+40000</f>
        <v>195988</v>
      </c>
      <c r="M30" s="33">
        <f t="shared" si="2"/>
        <v>3600</v>
      </c>
      <c r="N30" s="24" t="s">
        <v>101</v>
      </c>
      <c r="O30" s="15"/>
    </row>
    <row r="31" spans="1:15" s="4" customFormat="1" ht="18.75" x14ac:dyDescent="0.3">
      <c r="A31" s="15" t="s">
        <v>23</v>
      </c>
      <c r="B31" s="16" t="s">
        <v>24</v>
      </c>
      <c r="C31" s="15" t="s">
        <v>61</v>
      </c>
      <c r="D31" s="15"/>
      <c r="E31" s="15"/>
      <c r="F31" s="15"/>
      <c r="G31" s="17">
        <v>40767</v>
      </c>
      <c r="H31" s="17">
        <v>40787</v>
      </c>
      <c r="I31" s="17">
        <v>40802</v>
      </c>
      <c r="J31" s="15" t="s">
        <v>49</v>
      </c>
      <c r="K31" s="18">
        <v>259165</v>
      </c>
      <c r="L31" s="18">
        <f>259165</f>
        <v>259165</v>
      </c>
      <c r="M31" s="18">
        <f t="shared" si="2"/>
        <v>0</v>
      </c>
      <c r="N31" s="15" t="s">
        <v>77</v>
      </c>
      <c r="O31" s="15"/>
    </row>
    <row r="32" spans="1:15" ht="158.25" customHeight="1" x14ac:dyDescent="0.3">
      <c r="A32" s="15" t="s">
        <v>5</v>
      </c>
      <c r="B32" s="15" t="s">
        <v>24</v>
      </c>
      <c r="C32" s="15" t="s">
        <v>125</v>
      </c>
      <c r="D32" s="15"/>
      <c r="E32" s="15"/>
      <c r="F32" s="15"/>
      <c r="G32" s="17">
        <v>40984</v>
      </c>
      <c r="H32" s="17">
        <v>41004</v>
      </c>
      <c r="I32" s="17">
        <v>41018</v>
      </c>
      <c r="J32" s="15" t="s">
        <v>49</v>
      </c>
      <c r="K32" s="18">
        <v>287930.46999999997</v>
      </c>
      <c r="L32" s="18">
        <v>287930.46999999997</v>
      </c>
      <c r="M32" s="33">
        <f t="shared" si="2"/>
        <v>0</v>
      </c>
      <c r="N32" s="24" t="s">
        <v>180</v>
      </c>
      <c r="O32" s="15"/>
    </row>
    <row r="33" spans="1:15" ht="56.25" x14ac:dyDescent="0.3">
      <c r="A33" s="16" t="s">
        <v>8</v>
      </c>
      <c r="B33" s="16" t="s">
        <v>9</v>
      </c>
      <c r="C33" s="15" t="s">
        <v>10</v>
      </c>
      <c r="D33" s="15"/>
      <c r="E33" s="15"/>
      <c r="F33" s="15"/>
      <c r="G33" s="17">
        <v>40731</v>
      </c>
      <c r="H33" s="17">
        <v>41117</v>
      </c>
      <c r="I33" s="17">
        <v>40864</v>
      </c>
      <c r="J33" s="15" t="s">
        <v>91</v>
      </c>
      <c r="K33" s="18">
        <v>332310</v>
      </c>
      <c r="L33" s="18"/>
      <c r="M33" s="18">
        <f t="shared" si="2"/>
        <v>332310</v>
      </c>
      <c r="N33" s="16" t="s">
        <v>167</v>
      </c>
      <c r="O33" s="16" t="s">
        <v>141</v>
      </c>
    </row>
    <row r="34" spans="1:15" ht="18.75" x14ac:dyDescent="0.3">
      <c r="A34" s="15" t="s">
        <v>19</v>
      </c>
      <c r="B34" s="16" t="s">
        <v>20</v>
      </c>
      <c r="C34" s="15" t="s">
        <v>70</v>
      </c>
      <c r="D34" s="15"/>
      <c r="E34" s="15"/>
      <c r="F34" s="15"/>
      <c r="G34" s="17">
        <v>40738</v>
      </c>
      <c r="H34" s="17">
        <v>40758</v>
      </c>
      <c r="I34" s="17">
        <v>40780</v>
      </c>
      <c r="J34" s="16" t="s">
        <v>52</v>
      </c>
      <c r="K34" s="18">
        <v>411559.25</v>
      </c>
      <c r="L34" s="18">
        <f>411559.25</f>
        <v>411559.25</v>
      </c>
      <c r="M34" s="18">
        <f t="shared" si="2"/>
        <v>0</v>
      </c>
      <c r="N34" s="15" t="s">
        <v>77</v>
      </c>
      <c r="O34" s="15"/>
    </row>
    <row r="35" spans="1:15" ht="125.25" customHeight="1" x14ac:dyDescent="0.3">
      <c r="A35" s="15" t="s">
        <v>5</v>
      </c>
      <c r="B35" s="16" t="s">
        <v>6</v>
      </c>
      <c r="C35" s="16" t="s">
        <v>7</v>
      </c>
      <c r="D35" s="16"/>
      <c r="E35" s="16"/>
      <c r="F35" s="16"/>
      <c r="G35" s="17">
        <v>40716</v>
      </c>
      <c r="H35" s="17">
        <v>40736</v>
      </c>
      <c r="I35" s="17">
        <v>40750</v>
      </c>
      <c r="J35" s="15" t="s">
        <v>48</v>
      </c>
      <c r="K35" s="18">
        <v>481471.2</v>
      </c>
      <c r="L35" s="18">
        <f>154070.78+96294.24+76161.6+118178.4+36766.18</f>
        <v>481471.2</v>
      </c>
      <c r="M35" s="32">
        <f t="shared" si="2"/>
        <v>0</v>
      </c>
      <c r="N35" s="21" t="s">
        <v>142</v>
      </c>
      <c r="O35" s="16"/>
    </row>
    <row r="36" spans="1:15" s="5" customFormat="1" ht="75" x14ac:dyDescent="0.3">
      <c r="A36" s="16" t="s">
        <v>42</v>
      </c>
      <c r="B36" s="16" t="s">
        <v>43</v>
      </c>
      <c r="C36" s="15" t="s">
        <v>60</v>
      </c>
      <c r="D36" s="15"/>
      <c r="E36" s="15"/>
      <c r="F36" s="15"/>
      <c r="G36" s="17">
        <v>40840</v>
      </c>
      <c r="H36" s="17">
        <v>40858</v>
      </c>
      <c r="I36" s="17">
        <v>40864</v>
      </c>
      <c r="J36" s="15" t="s">
        <v>92</v>
      </c>
      <c r="K36" s="18">
        <v>586530</v>
      </c>
      <c r="L36" s="18">
        <f>204634.56+188362.2</f>
        <v>392996.76</v>
      </c>
      <c r="M36" s="33">
        <f t="shared" si="2"/>
        <v>193533.24</v>
      </c>
      <c r="N36" s="20" t="s">
        <v>142</v>
      </c>
      <c r="O36" s="16" t="s">
        <v>147</v>
      </c>
    </row>
    <row r="37" spans="1:15" s="5" customFormat="1" ht="37.5" x14ac:dyDescent="0.3">
      <c r="A37" s="15" t="s">
        <v>181</v>
      </c>
      <c r="B37" s="16" t="s">
        <v>169</v>
      </c>
      <c r="C37" s="15" t="s">
        <v>124</v>
      </c>
      <c r="D37" s="15"/>
      <c r="E37" s="15"/>
      <c r="F37" s="15"/>
      <c r="G37" s="17">
        <v>41061</v>
      </c>
      <c r="H37" s="17">
        <v>41081</v>
      </c>
      <c r="I37" s="17">
        <v>41089</v>
      </c>
      <c r="J37" s="15" t="s">
        <v>134</v>
      </c>
      <c r="K37" s="18">
        <v>691576.44</v>
      </c>
      <c r="L37" s="18">
        <f>204935.82+345788.22+70426.2</f>
        <v>621150.24</v>
      </c>
      <c r="M37" s="18">
        <f t="shared" si="2"/>
        <v>70426.199999999953</v>
      </c>
      <c r="N37" s="16" t="s">
        <v>101</v>
      </c>
      <c r="O37" s="15"/>
    </row>
    <row r="38" spans="1:15" s="5" customFormat="1" ht="75" x14ac:dyDescent="0.3">
      <c r="A38" s="16" t="s">
        <v>35</v>
      </c>
      <c r="B38" s="16" t="s">
        <v>36</v>
      </c>
      <c r="C38" s="15" t="s">
        <v>44</v>
      </c>
      <c r="D38" s="15"/>
      <c r="E38" s="15"/>
      <c r="F38" s="15"/>
      <c r="G38" s="17">
        <v>40794</v>
      </c>
      <c r="H38" s="17">
        <v>40815</v>
      </c>
      <c r="I38" s="17">
        <v>40864</v>
      </c>
      <c r="J38" s="15" t="s">
        <v>50</v>
      </c>
      <c r="K38" s="27">
        <v>1073898.99</v>
      </c>
      <c r="L38" s="18">
        <f>450000+359259+187759.97+176879.38+227598.15</f>
        <v>1401496.5</v>
      </c>
      <c r="M38" s="18">
        <f t="shared" si="2"/>
        <v>-327597.51</v>
      </c>
      <c r="N38" s="24" t="s">
        <v>142</v>
      </c>
      <c r="O38" s="16" t="s">
        <v>148</v>
      </c>
    </row>
    <row r="39" spans="1:15" s="5" customFormat="1" ht="37.5" x14ac:dyDescent="0.3">
      <c r="A39" s="24" t="s">
        <v>21</v>
      </c>
      <c r="B39" s="22" t="s">
        <v>83</v>
      </c>
      <c r="C39" s="24" t="s">
        <v>79</v>
      </c>
      <c r="D39" s="24"/>
      <c r="E39" s="24"/>
      <c r="F39" s="24"/>
      <c r="G39" s="35">
        <v>40940</v>
      </c>
      <c r="H39" s="35">
        <v>40960</v>
      </c>
      <c r="I39" s="35">
        <v>40991</v>
      </c>
      <c r="J39" s="24" t="s">
        <v>94</v>
      </c>
      <c r="K39" s="36">
        <v>2096674.91</v>
      </c>
      <c r="L39" s="36">
        <v>1362838.69</v>
      </c>
      <c r="M39" s="33">
        <f t="shared" si="2"/>
        <v>733836.22</v>
      </c>
      <c r="N39" s="22" t="s">
        <v>180</v>
      </c>
      <c r="O39" s="22"/>
    </row>
    <row r="40" spans="1:15" ht="37.5" x14ac:dyDescent="0.3">
      <c r="A40" s="15" t="s">
        <v>21</v>
      </c>
      <c r="B40" s="16" t="s">
        <v>189</v>
      </c>
      <c r="C40" s="15"/>
      <c r="D40" s="15"/>
      <c r="E40" s="15"/>
      <c r="F40" s="15"/>
      <c r="G40" s="17"/>
      <c r="H40" s="17"/>
      <c r="I40" s="17"/>
      <c r="J40" s="15" t="s">
        <v>150</v>
      </c>
      <c r="K40" s="23">
        <v>2516689.5499999998</v>
      </c>
      <c r="L40" s="23"/>
      <c r="M40" s="18">
        <f t="shared" si="2"/>
        <v>2516689.5499999998</v>
      </c>
      <c r="N40" s="16" t="s">
        <v>101</v>
      </c>
      <c r="O40" s="15"/>
    </row>
    <row r="41" spans="1:15" s="5" customFormat="1" ht="37.5" x14ac:dyDescent="0.3">
      <c r="A41" s="15" t="s">
        <v>154</v>
      </c>
      <c r="B41" s="16" t="s">
        <v>153</v>
      </c>
      <c r="C41" s="15" t="s">
        <v>126</v>
      </c>
      <c r="D41" s="15"/>
      <c r="E41" s="15"/>
      <c r="F41" s="15"/>
      <c r="G41" s="17">
        <v>40984</v>
      </c>
      <c r="H41" s="17">
        <v>41004</v>
      </c>
      <c r="I41" s="17">
        <v>41018</v>
      </c>
      <c r="J41" s="15" t="s">
        <v>135</v>
      </c>
      <c r="K41" s="18">
        <v>2724944.88</v>
      </c>
      <c r="L41" s="18"/>
      <c r="M41" s="18">
        <f t="shared" si="2"/>
        <v>2724944.88</v>
      </c>
      <c r="N41" s="24" t="s">
        <v>101</v>
      </c>
      <c r="O41" s="15"/>
    </row>
    <row r="42" spans="1:15" s="5" customFormat="1" ht="18.75" x14ac:dyDescent="0.3">
      <c r="A42" s="15"/>
      <c r="B42" s="24" t="s">
        <v>98</v>
      </c>
      <c r="C42" s="15" t="s">
        <v>100</v>
      </c>
      <c r="D42" s="15"/>
      <c r="E42" s="15"/>
      <c r="F42" s="15"/>
      <c r="G42" s="35"/>
      <c r="H42" s="17">
        <v>41050</v>
      </c>
      <c r="I42" s="17"/>
      <c r="J42" s="15" t="s">
        <v>151</v>
      </c>
      <c r="K42" s="23"/>
      <c r="L42" s="23"/>
      <c r="M42" s="18"/>
      <c r="N42" s="24" t="s">
        <v>101</v>
      </c>
      <c r="O42" s="15"/>
    </row>
    <row r="43" spans="1:15" s="5" customFormat="1" ht="18.75" x14ac:dyDescent="0.3">
      <c r="A43" s="15" t="s">
        <v>173</v>
      </c>
      <c r="B43" s="16" t="s">
        <v>157</v>
      </c>
      <c r="C43" s="15" t="s">
        <v>158</v>
      </c>
      <c r="D43" s="15"/>
      <c r="E43" s="15"/>
      <c r="F43" s="15"/>
      <c r="G43" s="17">
        <v>41045</v>
      </c>
      <c r="H43" s="17">
        <v>41057</v>
      </c>
      <c r="I43" s="17"/>
      <c r="J43" s="15"/>
      <c r="K43" s="18"/>
      <c r="L43" s="18"/>
      <c r="M43" s="18"/>
      <c r="N43" s="24" t="s">
        <v>101</v>
      </c>
      <c r="O43" s="15"/>
    </row>
    <row r="44" spans="1:15" s="5" customFormat="1" ht="56.25" x14ac:dyDescent="0.3">
      <c r="A44" s="15"/>
      <c r="B44" s="16" t="s">
        <v>133</v>
      </c>
      <c r="C44" s="15" t="s">
        <v>123</v>
      </c>
      <c r="D44" s="15"/>
      <c r="E44" s="15"/>
      <c r="F44" s="15"/>
      <c r="G44" s="17">
        <v>40980</v>
      </c>
      <c r="H44" s="17">
        <v>40988</v>
      </c>
      <c r="I44" s="17"/>
      <c r="J44" s="15" t="s">
        <v>49</v>
      </c>
      <c r="K44" s="18"/>
      <c r="L44" s="18"/>
      <c r="M44" s="18"/>
      <c r="N44" s="24" t="s">
        <v>101</v>
      </c>
      <c r="O44" s="15"/>
    </row>
    <row r="45" spans="1:15" s="5" customFormat="1" ht="37.5" x14ac:dyDescent="0.3">
      <c r="A45" s="15" t="s">
        <v>182</v>
      </c>
      <c r="B45" s="16" t="s">
        <v>115</v>
      </c>
      <c r="C45" s="15" t="s">
        <v>116</v>
      </c>
      <c r="D45" s="15"/>
      <c r="E45" s="15"/>
      <c r="F45" s="15"/>
      <c r="G45" s="17">
        <v>40984</v>
      </c>
      <c r="H45" s="17">
        <v>41004</v>
      </c>
      <c r="I45" s="17"/>
      <c r="J45" s="15" t="s">
        <v>136</v>
      </c>
      <c r="K45" s="18"/>
      <c r="L45" s="18"/>
      <c r="M45" s="18"/>
      <c r="N45" s="24" t="s">
        <v>101</v>
      </c>
      <c r="O45" s="15"/>
    </row>
    <row r="46" spans="1:15" s="5" customFormat="1" ht="37.5" x14ac:dyDescent="0.3">
      <c r="A46" s="15"/>
      <c r="B46" s="16" t="s">
        <v>170</v>
      </c>
      <c r="C46" s="15" t="s">
        <v>171</v>
      </c>
      <c r="D46" s="15"/>
      <c r="E46" s="15"/>
      <c r="F46" s="15"/>
      <c r="G46" s="17">
        <v>41061</v>
      </c>
      <c r="H46" s="17">
        <v>41111</v>
      </c>
      <c r="I46" s="17"/>
      <c r="J46" s="15"/>
      <c r="K46" s="18"/>
      <c r="L46" s="18"/>
      <c r="M46" s="18"/>
      <c r="N46" s="24" t="s">
        <v>101</v>
      </c>
      <c r="O46" s="15"/>
    </row>
    <row r="47" spans="1:15" s="5" customFormat="1" ht="18.75" x14ac:dyDescent="0.3">
      <c r="A47" s="15"/>
      <c r="B47" s="16" t="s">
        <v>172</v>
      </c>
      <c r="C47" s="15"/>
      <c r="D47" s="15"/>
      <c r="E47" s="15"/>
      <c r="F47" s="15"/>
      <c r="G47" s="17"/>
      <c r="H47" s="17">
        <v>41112</v>
      </c>
      <c r="I47" s="17"/>
      <c r="J47" s="15"/>
      <c r="K47" s="18"/>
      <c r="L47" s="18"/>
      <c r="M47" s="18"/>
      <c r="N47" s="24" t="s">
        <v>101</v>
      </c>
      <c r="O47" s="15"/>
    </row>
    <row r="48" spans="1:15" s="5" customFormat="1" ht="18.75" x14ac:dyDescent="0.3">
      <c r="A48" s="15" t="s">
        <v>192</v>
      </c>
      <c r="B48" s="16" t="s">
        <v>175</v>
      </c>
      <c r="C48" s="15" t="s">
        <v>190</v>
      </c>
      <c r="D48" s="15"/>
      <c r="E48" s="15"/>
      <c r="F48" s="15"/>
      <c r="G48" s="17">
        <v>41061</v>
      </c>
      <c r="H48" s="17">
        <v>41110</v>
      </c>
      <c r="I48" s="17"/>
      <c r="J48" s="15" t="s">
        <v>140</v>
      </c>
      <c r="K48" s="18">
        <v>510000</v>
      </c>
      <c r="L48" s="18">
        <v>0</v>
      </c>
      <c r="M48" s="18">
        <v>0</v>
      </c>
      <c r="N48" s="24" t="s">
        <v>101</v>
      </c>
      <c r="O48" s="15"/>
    </row>
    <row r="49" spans="1:15" s="5" customFormat="1" ht="18.75" x14ac:dyDescent="0.3">
      <c r="A49" s="15"/>
      <c r="B49" s="16" t="s">
        <v>177</v>
      </c>
      <c r="C49" s="15" t="s">
        <v>191</v>
      </c>
      <c r="D49" s="15"/>
      <c r="E49" s="15"/>
      <c r="F49" s="15"/>
      <c r="G49" s="17">
        <v>41061</v>
      </c>
      <c r="H49" s="17">
        <v>41110</v>
      </c>
      <c r="I49" s="17"/>
      <c r="J49" s="15"/>
      <c r="K49" s="18"/>
      <c r="L49" s="18"/>
      <c r="M49" s="18"/>
      <c r="N49" s="16"/>
      <c r="O49" s="15"/>
    </row>
    <row r="50" spans="1:15" s="5" customFormat="1" ht="18.75" x14ac:dyDescent="0.3">
      <c r="A50" s="15" t="s">
        <v>42</v>
      </c>
      <c r="B50" s="16" t="s">
        <v>176</v>
      </c>
      <c r="C50" s="15" t="s">
        <v>178</v>
      </c>
      <c r="D50" s="15"/>
      <c r="E50" s="15"/>
      <c r="F50" s="15"/>
      <c r="G50" s="17">
        <v>41074</v>
      </c>
      <c r="H50" s="17">
        <v>41093</v>
      </c>
      <c r="I50" s="17">
        <v>41095</v>
      </c>
      <c r="J50" s="15"/>
      <c r="K50" s="18">
        <v>549423</v>
      </c>
      <c r="L50" s="18"/>
      <c r="M50" s="18"/>
      <c r="N50" s="16"/>
      <c r="O50" s="15"/>
    </row>
    <row r="51" spans="1:15" s="5" customFormat="1" ht="18.75" x14ac:dyDescent="0.3">
      <c r="A51" s="9"/>
      <c r="B51" s="9"/>
      <c r="C51" s="9"/>
      <c r="D51" s="9"/>
      <c r="E51" s="9"/>
      <c r="F51" s="9"/>
      <c r="G51" s="10"/>
      <c r="H51" s="10"/>
      <c r="I51" s="10"/>
      <c r="J51" s="9"/>
      <c r="K51" s="25"/>
      <c r="L51" s="25"/>
      <c r="M51" s="25"/>
      <c r="N51" s="9"/>
      <c r="O51" s="9"/>
    </row>
    <row r="52" spans="1:15" ht="18.75" x14ac:dyDescent="0.3">
      <c r="A52" s="26"/>
      <c r="B52" s="9"/>
      <c r="C52" s="26"/>
      <c r="D52" s="59"/>
      <c r="E52" s="59"/>
      <c r="F52" s="59"/>
      <c r="G52" s="10"/>
      <c r="H52" s="10"/>
      <c r="I52" s="11"/>
      <c r="J52" s="26"/>
      <c r="K52" s="25"/>
      <c r="L52" s="25"/>
      <c r="M52" s="25"/>
      <c r="N52" s="9"/>
      <c r="O52" s="9"/>
    </row>
    <row r="53" spans="1:15" ht="21" x14ac:dyDescent="0.35">
      <c r="A53" s="6"/>
      <c r="B53" s="6"/>
      <c r="C53" s="6"/>
      <c r="D53" s="6"/>
      <c r="E53" s="6"/>
      <c r="F53" s="6"/>
      <c r="G53" s="7"/>
      <c r="H53" s="7"/>
      <c r="I53" s="8"/>
      <c r="J53" s="6"/>
      <c r="K53" s="25"/>
      <c r="L53" s="25"/>
      <c r="M53" s="25"/>
      <c r="N53" s="9"/>
      <c r="O53" s="9"/>
    </row>
    <row r="54" spans="1:15" ht="21" x14ac:dyDescent="0.35">
      <c r="A54" s="29" t="s">
        <v>102</v>
      </c>
      <c r="B54" s="6"/>
      <c r="C54" s="30" t="s">
        <v>103</v>
      </c>
      <c r="D54" s="30"/>
      <c r="E54" s="30"/>
      <c r="F54" s="30"/>
      <c r="G54" s="7"/>
      <c r="H54" s="7"/>
      <c r="I54" s="6"/>
      <c r="J54" s="31" t="s">
        <v>104</v>
      </c>
      <c r="K54" s="25"/>
      <c r="L54" s="25"/>
      <c r="M54" s="25"/>
      <c r="N54" s="9"/>
      <c r="O54" s="9"/>
    </row>
    <row r="55" spans="1:15" ht="21" x14ac:dyDescent="0.35">
      <c r="A55" s="30" t="s">
        <v>105</v>
      </c>
      <c r="B55" s="6"/>
      <c r="C55" s="30" t="s">
        <v>106</v>
      </c>
      <c r="D55" s="30"/>
      <c r="E55" s="30"/>
      <c r="F55" s="30"/>
      <c r="G55" s="7"/>
      <c r="H55" s="7"/>
      <c r="I55" s="6"/>
      <c r="J55" s="31" t="s">
        <v>107</v>
      </c>
      <c r="K55" s="25"/>
      <c r="L55" s="25"/>
      <c r="M55" s="25"/>
      <c r="N55" s="9"/>
      <c r="O55" s="9"/>
    </row>
    <row r="56" spans="1:15" ht="18.75" x14ac:dyDescent="0.3">
      <c r="A56" s="9"/>
      <c r="B56" s="9"/>
      <c r="C56" s="9"/>
      <c r="D56" s="9"/>
      <c r="E56" s="9"/>
      <c r="F56" s="9"/>
      <c r="G56" s="10"/>
      <c r="H56" s="10"/>
      <c r="I56" s="10"/>
      <c r="J56" s="9"/>
      <c r="K56" s="3"/>
      <c r="L56" s="3"/>
      <c r="M56" s="3"/>
    </row>
    <row r="57" spans="1:15" x14ac:dyDescent="0.25">
      <c r="G57" s="2"/>
      <c r="H57" s="2"/>
      <c r="I57" s="2"/>
      <c r="K57" s="3"/>
      <c r="L57" s="3"/>
      <c r="M57" s="3"/>
    </row>
    <row r="58" spans="1:15" x14ac:dyDescent="0.25">
      <c r="G58" s="2"/>
      <c r="H58" s="2"/>
      <c r="I58" s="2"/>
      <c r="K58" s="3"/>
      <c r="L58" s="3"/>
      <c r="M58" s="3"/>
    </row>
    <row r="59" spans="1:15" x14ac:dyDescent="0.25">
      <c r="G59" s="2"/>
      <c r="H59" s="2"/>
      <c r="I59" s="2"/>
      <c r="K59" s="3"/>
      <c r="L59" s="3"/>
      <c r="M59" s="3"/>
    </row>
    <row r="60" spans="1:15" x14ac:dyDescent="0.25">
      <c r="G60" s="2"/>
      <c r="H60" s="2"/>
      <c r="I60" s="2"/>
      <c r="K60" s="3"/>
      <c r="L60" s="3"/>
      <c r="M60" s="3"/>
    </row>
    <row r="61" spans="1:15" x14ac:dyDescent="0.25">
      <c r="G61" s="2"/>
      <c r="H61" s="2"/>
      <c r="I61" s="2"/>
      <c r="K61" s="3"/>
      <c r="L61" s="3"/>
      <c r="M61" s="3"/>
    </row>
    <row r="62" spans="1:15" x14ac:dyDescent="0.25">
      <c r="G62" s="2"/>
      <c r="H62" s="2"/>
      <c r="I62" s="2"/>
      <c r="K62" s="3"/>
      <c r="L62" s="3"/>
      <c r="M62" s="3"/>
    </row>
    <row r="63" spans="1:15" x14ac:dyDescent="0.25">
      <c r="G63" s="2"/>
      <c r="H63" s="2"/>
      <c r="I63" s="2"/>
      <c r="K63" s="3"/>
      <c r="L63" s="3"/>
      <c r="M63" s="3"/>
    </row>
    <row r="64" spans="1:15" x14ac:dyDescent="0.25">
      <c r="G64" s="2"/>
      <c r="H64" s="2"/>
      <c r="I64" s="2"/>
      <c r="K64" s="3"/>
      <c r="L64" s="3"/>
      <c r="M64" s="3"/>
    </row>
    <row r="65" spans="7:13" x14ac:dyDescent="0.25">
      <c r="G65" s="2"/>
      <c r="H65" s="2"/>
      <c r="I65" s="2"/>
      <c r="K65" s="3"/>
      <c r="L65" s="3"/>
      <c r="M65" s="3"/>
    </row>
    <row r="66" spans="7:13" x14ac:dyDescent="0.25">
      <c r="G66" s="2"/>
      <c r="H66" s="2"/>
      <c r="I66" s="2"/>
      <c r="K66" s="3"/>
      <c r="L66" s="3"/>
      <c r="M66" s="3"/>
    </row>
    <row r="67" spans="7:13" x14ac:dyDescent="0.25">
      <c r="G67" s="2"/>
      <c r="H67" s="2"/>
      <c r="I67" s="2"/>
      <c r="K67" s="3"/>
      <c r="L67" s="3"/>
      <c r="M67" s="3"/>
    </row>
    <row r="68" spans="7:13" x14ac:dyDescent="0.25">
      <c r="G68" s="2"/>
      <c r="H68" s="2"/>
      <c r="I68" s="2"/>
      <c r="K68" s="3"/>
      <c r="L68" s="3"/>
      <c r="M68" s="3"/>
    </row>
    <row r="69" spans="7:13" x14ac:dyDescent="0.25">
      <c r="G69" s="2"/>
      <c r="H69" s="2"/>
      <c r="I69" s="2"/>
      <c r="K69" s="3"/>
      <c r="L69" s="3"/>
      <c r="M69" s="3"/>
    </row>
    <row r="70" spans="7:13" x14ac:dyDescent="0.25">
      <c r="G70" s="2"/>
      <c r="H70" s="2"/>
      <c r="I70" s="2"/>
      <c r="K70" s="3"/>
      <c r="L70" s="3"/>
      <c r="M70" s="3"/>
    </row>
    <row r="71" spans="7:13" x14ac:dyDescent="0.25">
      <c r="G71" s="2"/>
      <c r="H71" s="2"/>
      <c r="I71" s="2"/>
      <c r="K71" s="3"/>
      <c r="L71" s="3"/>
      <c r="M71" s="3"/>
    </row>
    <row r="72" spans="7:13" x14ac:dyDescent="0.25">
      <c r="G72" s="2"/>
      <c r="H72" s="2"/>
      <c r="I72" s="2"/>
      <c r="K72" s="3"/>
      <c r="L72" s="3"/>
      <c r="M72" s="3"/>
    </row>
    <row r="73" spans="7:13" x14ac:dyDescent="0.25">
      <c r="G73" s="2"/>
      <c r="H73" s="2"/>
      <c r="I73" s="2"/>
      <c r="K73" s="3"/>
      <c r="L73" s="3"/>
      <c r="M73" s="3"/>
    </row>
    <row r="74" spans="7:13" x14ac:dyDescent="0.25">
      <c r="G74" s="2"/>
      <c r="H74" s="2"/>
      <c r="I74" s="2"/>
      <c r="K74" s="3"/>
      <c r="L74" s="3"/>
      <c r="M74" s="3"/>
    </row>
    <row r="75" spans="7:13" x14ac:dyDescent="0.25">
      <c r="G75" s="2"/>
      <c r="H75" s="2"/>
      <c r="I75" s="2"/>
      <c r="K75" s="3"/>
      <c r="L75" s="3"/>
      <c r="M75" s="3"/>
    </row>
    <row r="76" spans="7:13" x14ac:dyDescent="0.25">
      <c r="G76" s="2"/>
      <c r="H76" s="2"/>
      <c r="I76" s="2"/>
      <c r="K76" s="3"/>
      <c r="L76" s="3"/>
      <c r="M76" s="3"/>
    </row>
    <row r="77" spans="7:13" x14ac:dyDescent="0.25">
      <c r="G77" s="2"/>
      <c r="H77" s="2"/>
      <c r="I77" s="2"/>
      <c r="K77" s="3"/>
      <c r="L77" s="3"/>
      <c r="M77" s="3"/>
    </row>
    <row r="78" spans="7:13" x14ac:dyDescent="0.25">
      <c r="G78" s="2"/>
      <c r="H78" s="2"/>
      <c r="I78" s="2"/>
      <c r="K78" s="3"/>
      <c r="L78" s="3"/>
      <c r="M78" s="3"/>
    </row>
    <row r="79" spans="7:13" x14ac:dyDescent="0.25">
      <c r="G79" s="2"/>
      <c r="H79" s="2"/>
      <c r="I79" s="2"/>
      <c r="K79" s="3"/>
      <c r="L79" s="3"/>
      <c r="M79" s="3"/>
    </row>
    <row r="80" spans="7:13" x14ac:dyDescent="0.25">
      <c r="G80" s="2"/>
      <c r="H80" s="2"/>
      <c r="I80" s="2"/>
      <c r="K80" s="3"/>
      <c r="L80" s="3"/>
      <c r="M80" s="3"/>
    </row>
    <row r="81" spans="7:13" x14ac:dyDescent="0.25">
      <c r="G81" s="2"/>
      <c r="H81" s="2"/>
      <c r="I81" s="2"/>
      <c r="K81" s="3"/>
      <c r="L81" s="3"/>
      <c r="M81" s="3"/>
    </row>
    <row r="82" spans="7:13" x14ac:dyDescent="0.25">
      <c r="G82" s="2"/>
      <c r="H82" s="2"/>
      <c r="I82" s="2"/>
      <c r="K82" s="3"/>
      <c r="L82" s="3"/>
      <c r="M82" s="3"/>
    </row>
    <row r="83" spans="7:13" x14ac:dyDescent="0.25">
      <c r="G83" s="2"/>
      <c r="H83" s="2"/>
      <c r="I83" s="2"/>
      <c r="K83" s="3"/>
      <c r="L83" s="3"/>
      <c r="M83" s="3"/>
    </row>
    <row r="84" spans="7:13" x14ac:dyDescent="0.25">
      <c r="G84" s="2"/>
      <c r="H84" s="2"/>
      <c r="I84" s="2"/>
      <c r="K84" s="3"/>
      <c r="L84" s="3"/>
      <c r="M84" s="3"/>
    </row>
    <row r="85" spans="7:13" x14ac:dyDescent="0.25">
      <c r="G85" s="2"/>
      <c r="H85" s="2"/>
      <c r="I85" s="2"/>
      <c r="K85" s="3"/>
      <c r="L85" s="3"/>
      <c r="M85" s="3"/>
    </row>
    <row r="86" spans="7:13" x14ac:dyDescent="0.25">
      <c r="G86" s="2"/>
      <c r="H86" s="2"/>
      <c r="I86" s="2"/>
      <c r="K86" s="3"/>
      <c r="L86" s="3"/>
      <c r="M86" s="3"/>
    </row>
    <row r="87" spans="7:13" x14ac:dyDescent="0.25">
      <c r="G87" s="2"/>
      <c r="H87" s="2"/>
      <c r="I87" s="2"/>
      <c r="K87" s="3"/>
      <c r="L87" s="3"/>
      <c r="M87" s="3"/>
    </row>
    <row r="88" spans="7:13" x14ac:dyDescent="0.25">
      <c r="G88" s="2"/>
      <c r="H88" s="2"/>
      <c r="I88" s="2"/>
      <c r="K88" s="3"/>
      <c r="L88" s="3"/>
      <c r="M88" s="3"/>
    </row>
    <row r="89" spans="7:13" x14ac:dyDescent="0.25">
      <c r="G89" s="2"/>
      <c r="H89" s="2"/>
      <c r="I89" s="2"/>
      <c r="K89" s="3"/>
      <c r="L89" s="3"/>
      <c r="M89" s="3"/>
    </row>
    <row r="90" spans="7:13" x14ac:dyDescent="0.25">
      <c r="G90" s="2"/>
      <c r="H90" s="2"/>
      <c r="I90" s="2"/>
      <c r="K90" s="3"/>
      <c r="L90" s="3"/>
      <c r="M90" s="3"/>
    </row>
    <row r="91" spans="7:13" x14ac:dyDescent="0.25">
      <c r="G91" s="2"/>
      <c r="H91" s="2"/>
      <c r="I91" s="2"/>
      <c r="K91" s="3"/>
      <c r="L91" s="3"/>
      <c r="M91" s="3"/>
    </row>
    <row r="92" spans="7:13" x14ac:dyDescent="0.25">
      <c r="G92" s="2"/>
      <c r="H92" s="2"/>
      <c r="I92" s="2"/>
      <c r="K92" s="3"/>
      <c r="L92" s="3"/>
      <c r="M92" s="3"/>
    </row>
    <row r="93" spans="7:13" x14ac:dyDescent="0.25">
      <c r="G93" s="2"/>
      <c r="H93" s="2"/>
      <c r="I93" s="2"/>
      <c r="K93" s="3"/>
      <c r="L93" s="3"/>
      <c r="M93" s="3"/>
    </row>
    <row r="94" spans="7:13" x14ac:dyDescent="0.25">
      <c r="G94" s="2"/>
      <c r="H94" s="2"/>
      <c r="I94" s="2"/>
      <c r="K94" s="3"/>
      <c r="L94" s="3"/>
      <c r="M94" s="3"/>
    </row>
    <row r="95" spans="7:13" x14ac:dyDescent="0.25">
      <c r="G95" s="2"/>
      <c r="H95" s="2"/>
      <c r="I95" s="2"/>
      <c r="K95" s="3"/>
      <c r="L95" s="3"/>
      <c r="M95" s="3"/>
    </row>
    <row r="96" spans="7:13" x14ac:dyDescent="0.25">
      <c r="G96" s="2"/>
      <c r="H96" s="2"/>
      <c r="I96" s="2"/>
      <c r="K96" s="3"/>
      <c r="L96" s="3"/>
      <c r="M96" s="3"/>
    </row>
    <row r="97" spans="7:13" x14ac:dyDescent="0.25">
      <c r="G97" s="2"/>
      <c r="H97" s="2"/>
      <c r="I97" s="2"/>
      <c r="K97" s="3"/>
      <c r="L97" s="3"/>
      <c r="M97" s="3"/>
    </row>
    <row r="98" spans="7:13" x14ac:dyDescent="0.25">
      <c r="G98" s="2"/>
      <c r="H98" s="2"/>
      <c r="I98" s="2"/>
      <c r="K98" s="3"/>
      <c r="L98" s="3"/>
      <c r="M98" s="3"/>
    </row>
    <row r="99" spans="7:13" x14ac:dyDescent="0.25">
      <c r="G99" s="2"/>
      <c r="H99" s="2"/>
      <c r="I99" s="2"/>
      <c r="K99" s="3"/>
      <c r="L99" s="3"/>
      <c r="M99" s="3"/>
    </row>
    <row r="100" spans="7:13" x14ac:dyDescent="0.25">
      <c r="G100" s="2"/>
      <c r="H100" s="2"/>
      <c r="I100" s="2"/>
      <c r="K100" s="3"/>
      <c r="L100" s="3"/>
      <c r="M100" s="3"/>
    </row>
    <row r="101" spans="7:13" x14ac:dyDescent="0.25">
      <c r="G101" s="2"/>
      <c r="H101" s="2"/>
      <c r="I101" s="2"/>
      <c r="K101" s="3"/>
      <c r="L101" s="3"/>
      <c r="M101" s="3"/>
    </row>
    <row r="102" spans="7:13" x14ac:dyDescent="0.25">
      <c r="G102" s="2"/>
      <c r="H102" s="2"/>
      <c r="I102" s="2"/>
      <c r="K102" s="3"/>
      <c r="L102" s="3"/>
      <c r="M102" s="3"/>
    </row>
    <row r="103" spans="7:13" x14ac:dyDescent="0.25">
      <c r="G103" s="2"/>
      <c r="H103" s="2"/>
      <c r="I103" s="2"/>
      <c r="K103" s="3"/>
      <c r="L103" s="3"/>
      <c r="M103" s="3"/>
    </row>
    <row r="104" spans="7:13" x14ac:dyDescent="0.25">
      <c r="G104" s="2"/>
      <c r="H104" s="2"/>
      <c r="I104" s="2"/>
      <c r="K104" s="3"/>
      <c r="L104" s="3"/>
      <c r="M104" s="3"/>
    </row>
    <row r="105" spans="7:13" x14ac:dyDescent="0.25">
      <c r="G105" s="2"/>
      <c r="H105" s="2"/>
      <c r="I105" s="2"/>
      <c r="K105" s="3"/>
      <c r="L105" s="3"/>
      <c r="M105" s="3"/>
    </row>
    <row r="106" spans="7:13" x14ac:dyDescent="0.25">
      <c r="G106" s="2"/>
      <c r="H106" s="2"/>
      <c r="I106" s="2"/>
      <c r="K106" s="3"/>
      <c r="L106" s="3"/>
      <c r="M106" s="3"/>
    </row>
    <row r="107" spans="7:13" x14ac:dyDescent="0.25">
      <c r="G107" s="2"/>
      <c r="H107" s="2"/>
      <c r="I107" s="2"/>
      <c r="K107" s="3"/>
      <c r="L107" s="3"/>
      <c r="M107" s="3"/>
    </row>
    <row r="108" spans="7:13" x14ac:dyDescent="0.25">
      <c r="G108" s="2"/>
      <c r="H108" s="2"/>
      <c r="I108" s="2"/>
      <c r="K108" s="3"/>
      <c r="L108" s="3"/>
      <c r="M108" s="3"/>
    </row>
    <row r="109" spans="7:13" x14ac:dyDescent="0.25">
      <c r="G109" s="2"/>
      <c r="H109" s="2"/>
      <c r="I109" s="2"/>
      <c r="K109" s="3"/>
      <c r="L109" s="3"/>
      <c r="M109" s="3"/>
    </row>
    <row r="110" spans="7:13" x14ac:dyDescent="0.25">
      <c r="G110" s="2"/>
      <c r="H110" s="2"/>
      <c r="I110" s="2"/>
      <c r="K110" s="3"/>
      <c r="L110" s="3"/>
      <c r="M110" s="3"/>
    </row>
    <row r="111" spans="7:13" x14ac:dyDescent="0.25">
      <c r="G111" s="2"/>
      <c r="H111" s="2"/>
      <c r="I111" s="2"/>
      <c r="K111" s="3"/>
      <c r="L111" s="3"/>
      <c r="M111" s="3"/>
    </row>
    <row r="112" spans="7:13" x14ac:dyDescent="0.25">
      <c r="G112" s="2"/>
      <c r="H112" s="2"/>
      <c r="I112" s="2"/>
      <c r="K112" s="3"/>
      <c r="L112" s="3"/>
      <c r="M112" s="3"/>
    </row>
    <row r="113" spans="7:13" x14ac:dyDescent="0.25">
      <c r="G113" s="2"/>
      <c r="H113" s="2"/>
      <c r="I113" s="2"/>
      <c r="K113" s="3"/>
      <c r="L113" s="3"/>
      <c r="M113" s="3"/>
    </row>
    <row r="114" spans="7:13" x14ac:dyDescent="0.25">
      <c r="G114" s="2"/>
      <c r="H114" s="2"/>
      <c r="I114" s="2"/>
      <c r="K114" s="3"/>
      <c r="L114" s="3"/>
      <c r="M114" s="3"/>
    </row>
    <row r="115" spans="7:13" x14ac:dyDescent="0.25">
      <c r="G115" s="2"/>
      <c r="H115" s="2"/>
      <c r="I115" s="2"/>
      <c r="K115" s="3"/>
      <c r="L115" s="3"/>
      <c r="M115" s="3"/>
    </row>
    <row r="116" spans="7:13" x14ac:dyDescent="0.25">
      <c r="G116" s="2"/>
      <c r="H116" s="2"/>
      <c r="I116" s="2"/>
      <c r="K116" s="3"/>
      <c r="L116" s="3"/>
      <c r="M116" s="3"/>
    </row>
    <row r="117" spans="7:13" x14ac:dyDescent="0.25">
      <c r="G117" s="2"/>
      <c r="H117" s="2"/>
      <c r="I117" s="2"/>
      <c r="K117" s="3"/>
      <c r="L117" s="3"/>
      <c r="M117" s="3"/>
    </row>
    <row r="118" spans="7:13" x14ac:dyDescent="0.25">
      <c r="G118" s="2"/>
      <c r="H118" s="2"/>
      <c r="I118" s="2"/>
      <c r="K118" s="3"/>
      <c r="L118" s="3"/>
      <c r="M118" s="3"/>
    </row>
    <row r="119" spans="7:13" x14ac:dyDescent="0.25">
      <c r="G119" s="2"/>
      <c r="H119" s="2"/>
      <c r="I119" s="2"/>
      <c r="K119" s="3"/>
      <c r="L119" s="3"/>
      <c r="M119" s="3"/>
    </row>
    <row r="120" spans="7:13" x14ac:dyDescent="0.25">
      <c r="G120" s="2"/>
      <c r="H120" s="2"/>
      <c r="I120" s="2"/>
      <c r="K120" s="3"/>
      <c r="L120" s="3"/>
      <c r="M120" s="3"/>
    </row>
    <row r="121" spans="7:13" x14ac:dyDescent="0.25">
      <c r="G121" s="2"/>
      <c r="H121" s="2"/>
      <c r="I121" s="2"/>
      <c r="K121" s="3"/>
      <c r="L121" s="3"/>
      <c r="M121" s="3"/>
    </row>
    <row r="122" spans="7:13" x14ac:dyDescent="0.25">
      <c r="G122" s="2"/>
      <c r="H122" s="2"/>
      <c r="I122" s="2"/>
      <c r="K122" s="3"/>
      <c r="L122" s="3"/>
      <c r="M122" s="3"/>
    </row>
    <row r="123" spans="7:13" x14ac:dyDescent="0.25">
      <c r="G123" s="2"/>
      <c r="H123" s="2"/>
      <c r="I123" s="2"/>
      <c r="K123" s="3"/>
      <c r="L123" s="3"/>
      <c r="M123" s="3"/>
    </row>
    <row r="124" spans="7:13" x14ac:dyDescent="0.25">
      <c r="G124" s="2"/>
      <c r="H124" s="2"/>
      <c r="I124" s="2"/>
      <c r="K124" s="3"/>
      <c r="L124" s="3"/>
      <c r="M124" s="3"/>
    </row>
    <row r="125" spans="7:13" x14ac:dyDescent="0.25">
      <c r="G125" s="2"/>
      <c r="H125" s="2"/>
      <c r="I125" s="2"/>
      <c r="K125" s="3"/>
      <c r="L125" s="3"/>
      <c r="M125" s="3"/>
    </row>
    <row r="126" spans="7:13" x14ac:dyDescent="0.25">
      <c r="G126" s="2"/>
      <c r="H126" s="2"/>
      <c r="I126" s="2"/>
      <c r="K126" s="3"/>
      <c r="L126" s="3"/>
      <c r="M126" s="3"/>
    </row>
    <row r="127" spans="7:13" x14ac:dyDescent="0.25">
      <c r="G127" s="2"/>
      <c r="H127" s="2"/>
      <c r="I127" s="2"/>
      <c r="K127" s="3"/>
      <c r="L127" s="3"/>
      <c r="M127" s="3"/>
    </row>
    <row r="128" spans="7:13" x14ac:dyDescent="0.25">
      <c r="G128" s="2"/>
      <c r="H128" s="2"/>
      <c r="I128" s="2"/>
      <c r="K128" s="3"/>
      <c r="L128" s="3"/>
      <c r="M128" s="3"/>
    </row>
    <row r="129" spans="7:13" x14ac:dyDescent="0.25">
      <c r="G129" s="2"/>
      <c r="H129" s="2"/>
      <c r="I129" s="2"/>
      <c r="K129" s="3"/>
      <c r="L129" s="3"/>
      <c r="M129" s="3"/>
    </row>
    <row r="130" spans="7:13" x14ac:dyDescent="0.25">
      <c r="G130" s="2"/>
      <c r="H130" s="2"/>
      <c r="I130" s="2"/>
      <c r="K130" s="3"/>
      <c r="L130" s="3"/>
      <c r="M130" s="3"/>
    </row>
    <row r="131" spans="7:13" x14ac:dyDescent="0.25">
      <c r="G131" s="2"/>
      <c r="H131" s="2"/>
      <c r="I131" s="2"/>
      <c r="K131" s="3"/>
      <c r="L131" s="3"/>
      <c r="M131" s="3"/>
    </row>
    <row r="132" spans="7:13" x14ac:dyDescent="0.25">
      <c r="G132" s="2"/>
      <c r="H132" s="2"/>
      <c r="I132" s="2"/>
      <c r="K132" s="3"/>
      <c r="L132" s="3"/>
      <c r="M132" s="3"/>
    </row>
    <row r="133" spans="7:13" x14ac:dyDescent="0.25">
      <c r="G133" s="2"/>
      <c r="H133" s="2"/>
      <c r="I133" s="2"/>
      <c r="K133" s="3"/>
      <c r="L133" s="3"/>
      <c r="M133" s="3"/>
    </row>
    <row r="134" spans="7:13" x14ac:dyDescent="0.25">
      <c r="G134" s="2"/>
      <c r="H134" s="2"/>
      <c r="I134" s="2"/>
      <c r="K134" s="3"/>
      <c r="L134" s="3"/>
      <c r="M134" s="3"/>
    </row>
    <row r="135" spans="7:13" x14ac:dyDescent="0.25">
      <c r="G135" s="2"/>
      <c r="H135" s="2"/>
      <c r="I135" s="2"/>
      <c r="K135" s="3"/>
      <c r="L135" s="3"/>
      <c r="M135" s="3"/>
    </row>
    <row r="136" spans="7:13" x14ac:dyDescent="0.25">
      <c r="G136" s="2"/>
      <c r="H136" s="2"/>
      <c r="I136" s="2"/>
      <c r="K136" s="3"/>
      <c r="L136" s="3"/>
      <c r="M136" s="3"/>
    </row>
    <row r="137" spans="7:13" x14ac:dyDescent="0.25">
      <c r="G137" s="2"/>
      <c r="H137" s="2"/>
      <c r="I137" s="2"/>
      <c r="K137" s="3"/>
      <c r="L137" s="3"/>
      <c r="M137" s="3"/>
    </row>
    <row r="138" spans="7:13" x14ac:dyDescent="0.25">
      <c r="G138" s="2"/>
      <c r="H138" s="2"/>
      <c r="I138" s="2"/>
      <c r="K138" s="3"/>
      <c r="L138" s="3"/>
      <c r="M138" s="3"/>
    </row>
    <row r="139" spans="7:13" x14ac:dyDescent="0.25">
      <c r="G139" s="2"/>
      <c r="H139" s="2"/>
      <c r="I139" s="2"/>
      <c r="K139" s="3"/>
      <c r="L139" s="3"/>
      <c r="M139" s="3"/>
    </row>
    <row r="140" spans="7:13" x14ac:dyDescent="0.25">
      <c r="G140" s="2"/>
      <c r="H140" s="2"/>
      <c r="I140" s="2"/>
      <c r="K140" s="3"/>
      <c r="L140" s="3"/>
      <c r="M140" s="3"/>
    </row>
    <row r="141" spans="7:13" x14ac:dyDescent="0.25">
      <c r="G141" s="2"/>
      <c r="H141" s="2"/>
      <c r="I141" s="2"/>
      <c r="K141" s="3"/>
      <c r="L141" s="3"/>
      <c r="M141" s="3"/>
    </row>
    <row r="142" spans="7:13" x14ac:dyDescent="0.25">
      <c r="G142" s="2"/>
      <c r="H142" s="2"/>
      <c r="I142" s="2"/>
      <c r="K142" s="3"/>
      <c r="L142" s="3"/>
      <c r="M142" s="3"/>
    </row>
    <row r="143" spans="7:13" x14ac:dyDescent="0.25">
      <c r="G143" s="2"/>
      <c r="H143" s="2"/>
      <c r="I143" s="2"/>
      <c r="K143" s="3"/>
      <c r="L143" s="3"/>
      <c r="M143" s="3"/>
    </row>
    <row r="144" spans="7:13" x14ac:dyDescent="0.25">
      <c r="G144" s="2"/>
      <c r="H144" s="2"/>
      <c r="I144" s="2"/>
      <c r="K144" s="3"/>
      <c r="L144" s="3"/>
      <c r="M144" s="3"/>
    </row>
    <row r="145" spans="7:13" x14ac:dyDescent="0.25">
      <c r="G145" s="2"/>
      <c r="H145" s="2"/>
      <c r="I145" s="2"/>
      <c r="K145" s="3"/>
      <c r="L145" s="3"/>
      <c r="M145" s="3"/>
    </row>
    <row r="146" spans="7:13" x14ac:dyDescent="0.25">
      <c r="G146" s="2"/>
      <c r="H146" s="2"/>
      <c r="I146" s="2"/>
      <c r="K146" s="3"/>
      <c r="L146" s="3"/>
      <c r="M146" s="3"/>
    </row>
    <row r="147" spans="7:13" x14ac:dyDescent="0.25">
      <c r="G147" s="2"/>
      <c r="H147" s="2"/>
      <c r="I147" s="2"/>
      <c r="K147" s="3"/>
      <c r="L147" s="3"/>
      <c r="M147" s="3"/>
    </row>
    <row r="148" spans="7:13" x14ac:dyDescent="0.25">
      <c r="G148" s="2"/>
      <c r="H148" s="2"/>
      <c r="I148" s="2"/>
      <c r="K148" s="3"/>
      <c r="L148" s="3"/>
      <c r="M148" s="3"/>
    </row>
    <row r="149" spans="7:13" x14ac:dyDescent="0.25">
      <c r="G149" s="2"/>
      <c r="H149" s="2"/>
      <c r="I149" s="2"/>
      <c r="K149" s="3"/>
      <c r="L149" s="3"/>
      <c r="M149" s="3"/>
    </row>
    <row r="150" spans="7:13" x14ac:dyDescent="0.25">
      <c r="G150" s="2"/>
      <c r="H150" s="2"/>
      <c r="I150" s="2"/>
      <c r="K150" s="3"/>
      <c r="L150" s="3"/>
      <c r="M150" s="3"/>
    </row>
    <row r="151" spans="7:13" x14ac:dyDescent="0.25">
      <c r="G151" s="2"/>
      <c r="H151" s="2"/>
      <c r="I151" s="2"/>
      <c r="K151" s="3"/>
      <c r="L151" s="3"/>
      <c r="M151" s="3"/>
    </row>
    <row r="152" spans="7:13" x14ac:dyDescent="0.25">
      <c r="G152" s="2"/>
      <c r="H152" s="2"/>
      <c r="I152" s="2"/>
      <c r="K152" s="3"/>
      <c r="L152" s="3"/>
      <c r="M152" s="3"/>
    </row>
    <row r="153" spans="7:13" x14ac:dyDescent="0.25">
      <c r="G153" s="2"/>
      <c r="H153" s="2"/>
      <c r="I153" s="2"/>
      <c r="K153" s="3"/>
      <c r="L153" s="3"/>
      <c r="M153" s="3"/>
    </row>
    <row r="154" spans="7:13" x14ac:dyDescent="0.25">
      <c r="G154" s="2"/>
      <c r="H154" s="2"/>
      <c r="I154" s="2"/>
      <c r="K154" s="3"/>
      <c r="L154" s="3"/>
      <c r="M154" s="3"/>
    </row>
    <row r="155" spans="7:13" x14ac:dyDescent="0.25">
      <c r="G155" s="2"/>
      <c r="H155" s="2"/>
      <c r="I155" s="2"/>
      <c r="K155" s="3"/>
      <c r="L155" s="3"/>
      <c r="M155" s="3"/>
    </row>
    <row r="156" spans="7:13" x14ac:dyDescent="0.25">
      <c r="G156" s="2"/>
      <c r="H156" s="2"/>
      <c r="I156" s="2"/>
      <c r="K156" s="3"/>
      <c r="L156" s="3"/>
      <c r="M156" s="3"/>
    </row>
    <row r="157" spans="7:13" x14ac:dyDescent="0.25">
      <c r="G157" s="2"/>
      <c r="H157" s="2"/>
      <c r="I157" s="2"/>
      <c r="K157" s="3"/>
      <c r="L157" s="3"/>
      <c r="M157" s="3"/>
    </row>
    <row r="158" spans="7:13" x14ac:dyDescent="0.25">
      <c r="G158" s="2"/>
      <c r="H158" s="2"/>
      <c r="I158" s="2"/>
      <c r="K158" s="3"/>
      <c r="L158" s="3"/>
      <c r="M158" s="3"/>
    </row>
    <row r="159" spans="7:13" x14ac:dyDescent="0.25">
      <c r="G159" s="2"/>
      <c r="H159" s="2"/>
      <c r="I159" s="2"/>
      <c r="K159" s="3"/>
      <c r="L159" s="3"/>
      <c r="M159" s="3"/>
    </row>
    <row r="160" spans="7:13" x14ac:dyDescent="0.25">
      <c r="G160" s="2"/>
      <c r="H160" s="2"/>
      <c r="I160" s="2"/>
      <c r="K160" s="3"/>
      <c r="L160" s="3"/>
      <c r="M160" s="3"/>
    </row>
    <row r="161" spans="7:13" x14ac:dyDescent="0.25">
      <c r="G161" s="2"/>
      <c r="H161" s="2"/>
      <c r="I161" s="2"/>
      <c r="K161" s="3"/>
      <c r="L161" s="3"/>
      <c r="M161" s="3"/>
    </row>
    <row r="162" spans="7:13" x14ac:dyDescent="0.25">
      <c r="G162" s="2"/>
      <c r="H162" s="2"/>
      <c r="I162" s="2"/>
      <c r="K162" s="3"/>
      <c r="L162" s="3"/>
      <c r="M162" s="3"/>
    </row>
    <row r="163" spans="7:13" x14ac:dyDescent="0.25">
      <c r="G163" s="2"/>
      <c r="H163" s="2"/>
      <c r="I163" s="2"/>
      <c r="K163" s="3"/>
      <c r="L163" s="3"/>
      <c r="M163" s="3"/>
    </row>
    <row r="164" spans="7:13" x14ac:dyDescent="0.25">
      <c r="G164" s="2"/>
      <c r="H164" s="2"/>
      <c r="I164" s="2"/>
      <c r="K164" s="3"/>
      <c r="L164" s="3"/>
      <c r="M164" s="3"/>
    </row>
    <row r="165" spans="7:13" x14ac:dyDescent="0.25">
      <c r="G165" s="2"/>
      <c r="H165" s="2"/>
      <c r="I165" s="2"/>
      <c r="K165" s="3"/>
      <c r="L165" s="3"/>
      <c r="M165" s="3"/>
    </row>
    <row r="166" spans="7:13" x14ac:dyDescent="0.25">
      <c r="G166" s="2"/>
      <c r="H166" s="2"/>
      <c r="I166" s="2"/>
      <c r="K166" s="3"/>
      <c r="L166" s="3"/>
      <c r="M166" s="3"/>
    </row>
    <row r="167" spans="7:13" x14ac:dyDescent="0.25">
      <c r="G167" s="2"/>
      <c r="H167" s="2"/>
      <c r="I167" s="2"/>
      <c r="K167" s="3"/>
      <c r="L167" s="3"/>
      <c r="M167" s="3"/>
    </row>
    <row r="168" spans="7:13" x14ac:dyDescent="0.25">
      <c r="G168" s="2"/>
      <c r="H168" s="2"/>
      <c r="I168" s="2"/>
      <c r="K168" s="3"/>
      <c r="L168" s="3"/>
      <c r="M168" s="3"/>
    </row>
    <row r="169" spans="7:13" x14ac:dyDescent="0.25">
      <c r="G169" s="2"/>
      <c r="H169" s="2"/>
      <c r="I169" s="2"/>
      <c r="K169" s="3"/>
      <c r="L169" s="3"/>
      <c r="M169" s="3"/>
    </row>
    <row r="170" spans="7:13" x14ac:dyDescent="0.25">
      <c r="G170" s="2"/>
      <c r="H170" s="2"/>
      <c r="I170" s="2"/>
      <c r="K170" s="3"/>
      <c r="L170" s="3"/>
      <c r="M170" s="3"/>
    </row>
    <row r="171" spans="7:13" x14ac:dyDescent="0.25">
      <c r="G171" s="2"/>
      <c r="H171" s="2"/>
      <c r="I171" s="2"/>
      <c r="K171" s="3"/>
      <c r="L171" s="3"/>
      <c r="M171" s="3"/>
    </row>
    <row r="172" spans="7:13" x14ac:dyDescent="0.25">
      <c r="G172" s="2"/>
      <c r="H172" s="2"/>
      <c r="I172" s="2"/>
      <c r="K172" s="3"/>
      <c r="L172" s="3"/>
      <c r="M172" s="3"/>
    </row>
    <row r="173" spans="7:13" x14ac:dyDescent="0.25">
      <c r="G173" s="2"/>
      <c r="H173" s="2"/>
      <c r="I173" s="2"/>
      <c r="K173" s="3"/>
      <c r="L173" s="3"/>
      <c r="M173" s="3"/>
    </row>
    <row r="174" spans="7:13" x14ac:dyDescent="0.25">
      <c r="G174" s="2"/>
      <c r="H174" s="2"/>
      <c r="I174" s="2"/>
      <c r="K174" s="3"/>
      <c r="L174" s="3"/>
      <c r="M174" s="3"/>
    </row>
    <row r="175" spans="7:13" x14ac:dyDescent="0.25">
      <c r="G175" s="2"/>
      <c r="H175" s="2"/>
      <c r="I175" s="2"/>
      <c r="K175" s="3"/>
      <c r="L175" s="3"/>
      <c r="M175" s="3"/>
    </row>
    <row r="176" spans="7:13" x14ac:dyDescent="0.25">
      <c r="G176" s="2"/>
      <c r="H176" s="2"/>
      <c r="I176" s="2"/>
      <c r="K176" s="3"/>
      <c r="L176" s="3"/>
      <c r="M176" s="3"/>
    </row>
    <row r="177" spans="7:13" x14ac:dyDescent="0.25">
      <c r="G177" s="2"/>
      <c r="H177" s="2"/>
      <c r="I177" s="2"/>
      <c r="K177" s="3"/>
      <c r="L177" s="3"/>
      <c r="M177" s="3"/>
    </row>
    <row r="178" spans="7:13" x14ac:dyDescent="0.25">
      <c r="G178" s="2"/>
      <c r="H178" s="2"/>
      <c r="I178" s="2"/>
      <c r="K178" s="3"/>
      <c r="L178" s="3"/>
      <c r="M178" s="3"/>
    </row>
    <row r="179" spans="7:13" x14ac:dyDescent="0.25">
      <c r="G179" s="2"/>
      <c r="H179" s="2"/>
      <c r="I179" s="2"/>
      <c r="K179" s="3"/>
      <c r="L179" s="3"/>
      <c r="M179" s="3"/>
    </row>
    <row r="180" spans="7:13" x14ac:dyDescent="0.25">
      <c r="G180" s="2"/>
      <c r="H180" s="2"/>
      <c r="I180" s="2"/>
      <c r="K180" s="3"/>
      <c r="L180" s="3"/>
      <c r="M180" s="3"/>
    </row>
    <row r="181" spans="7:13" x14ac:dyDescent="0.25">
      <c r="G181" s="2"/>
      <c r="H181" s="2"/>
      <c r="I181" s="2"/>
      <c r="K181" s="3"/>
      <c r="L181" s="3"/>
      <c r="M181" s="3"/>
    </row>
    <row r="182" spans="7:13" x14ac:dyDescent="0.25">
      <c r="G182" s="2"/>
      <c r="H182" s="2"/>
      <c r="I182" s="2"/>
      <c r="K182" s="3"/>
      <c r="L182" s="3"/>
      <c r="M182" s="3"/>
    </row>
    <row r="183" spans="7:13" x14ac:dyDescent="0.25">
      <c r="G183" s="2"/>
      <c r="H183" s="2"/>
      <c r="I183" s="2"/>
      <c r="K183" s="3"/>
      <c r="L183" s="3"/>
      <c r="M183" s="3"/>
    </row>
    <row r="184" spans="7:13" x14ac:dyDescent="0.25">
      <c r="G184" s="2"/>
      <c r="H184" s="2"/>
      <c r="I184" s="2"/>
      <c r="K184" s="3"/>
      <c r="L184" s="3"/>
      <c r="M184" s="3"/>
    </row>
    <row r="185" spans="7:13" x14ac:dyDescent="0.25">
      <c r="G185" s="2"/>
      <c r="H185" s="2"/>
      <c r="I185" s="2"/>
      <c r="K185" s="3"/>
      <c r="L185" s="3"/>
      <c r="M185" s="3"/>
    </row>
    <row r="186" spans="7:13" x14ac:dyDescent="0.25">
      <c r="G186" s="2"/>
      <c r="H186" s="2"/>
      <c r="I186" s="2"/>
      <c r="K186" s="3"/>
      <c r="L186" s="3"/>
      <c r="M186" s="3"/>
    </row>
    <row r="187" spans="7:13" x14ac:dyDescent="0.25">
      <c r="G187" s="2"/>
      <c r="H187" s="2"/>
      <c r="I187" s="2"/>
      <c r="K187" s="3"/>
      <c r="L187" s="3"/>
      <c r="M187" s="3"/>
    </row>
    <row r="188" spans="7:13" x14ac:dyDescent="0.25">
      <c r="G188" s="2"/>
      <c r="H188" s="2"/>
      <c r="I188" s="2"/>
      <c r="K188" s="3"/>
      <c r="L188" s="3"/>
      <c r="M188" s="3"/>
    </row>
    <row r="189" spans="7:13" x14ac:dyDescent="0.25">
      <c r="G189" s="2"/>
      <c r="H189" s="2"/>
      <c r="I189" s="2"/>
      <c r="K189" s="3"/>
      <c r="L189" s="3"/>
      <c r="M189" s="3"/>
    </row>
    <row r="190" spans="7:13" x14ac:dyDescent="0.25">
      <c r="G190" s="2"/>
      <c r="H190" s="2"/>
      <c r="I190" s="2"/>
      <c r="K190" s="3"/>
      <c r="L190" s="3"/>
      <c r="M190" s="3"/>
    </row>
    <row r="191" spans="7:13" x14ac:dyDescent="0.25">
      <c r="G191" s="2"/>
      <c r="H191" s="2"/>
      <c r="I191" s="2"/>
      <c r="K191" s="3"/>
      <c r="L191" s="3"/>
      <c r="M191" s="3"/>
    </row>
    <row r="192" spans="7:13" x14ac:dyDescent="0.25">
      <c r="G192" s="2"/>
      <c r="H192" s="2"/>
      <c r="I192" s="2"/>
      <c r="K192" s="3"/>
      <c r="L192" s="3"/>
      <c r="M192" s="3"/>
    </row>
    <row r="193" spans="7:13" x14ac:dyDescent="0.25">
      <c r="G193" s="2"/>
      <c r="H193" s="2"/>
      <c r="I193" s="2"/>
      <c r="K193" s="3"/>
      <c r="L193" s="3"/>
      <c r="M193" s="3"/>
    </row>
    <row r="194" spans="7:13" x14ac:dyDescent="0.25">
      <c r="G194" s="2"/>
      <c r="H194" s="2"/>
      <c r="I194" s="2"/>
      <c r="K194" s="3"/>
      <c r="L194" s="3"/>
      <c r="M194" s="3"/>
    </row>
    <row r="195" spans="7:13" x14ac:dyDescent="0.25">
      <c r="G195" s="2"/>
      <c r="H195" s="2"/>
      <c r="I195" s="2"/>
      <c r="K195" s="3"/>
      <c r="L195" s="3"/>
      <c r="M195" s="3"/>
    </row>
    <row r="196" spans="7:13" x14ac:dyDescent="0.25">
      <c r="G196" s="2"/>
      <c r="H196" s="2"/>
      <c r="I196" s="2"/>
      <c r="K196" s="3"/>
      <c r="L196" s="3"/>
      <c r="M196" s="3"/>
    </row>
    <row r="197" spans="7:13" x14ac:dyDescent="0.25">
      <c r="G197" s="2"/>
      <c r="H197" s="2"/>
      <c r="I197" s="2"/>
      <c r="K197" s="3"/>
      <c r="L197" s="3"/>
      <c r="M197" s="3"/>
    </row>
    <row r="198" spans="7:13" x14ac:dyDescent="0.25">
      <c r="G198" s="2"/>
      <c r="H198" s="2"/>
      <c r="I198" s="2"/>
      <c r="K198" s="3"/>
      <c r="L198" s="3"/>
      <c r="M198" s="3"/>
    </row>
    <row r="199" spans="7:13" x14ac:dyDescent="0.25">
      <c r="G199" s="2"/>
      <c r="H199" s="2"/>
      <c r="I199" s="2"/>
      <c r="K199" s="3"/>
      <c r="L199" s="3"/>
      <c r="M199" s="3"/>
    </row>
    <row r="200" spans="7:13" x14ac:dyDescent="0.25">
      <c r="G200" s="2"/>
      <c r="H200" s="2"/>
      <c r="I200" s="2"/>
      <c r="K200" s="3"/>
      <c r="L200" s="3"/>
      <c r="M200" s="3"/>
    </row>
    <row r="201" spans="7:13" x14ac:dyDescent="0.25">
      <c r="G201" s="2"/>
      <c r="H201" s="2"/>
      <c r="I201" s="2"/>
      <c r="K201" s="3"/>
      <c r="L201" s="3"/>
      <c r="M201" s="3"/>
    </row>
    <row r="202" spans="7:13" x14ac:dyDescent="0.25">
      <c r="G202" s="2"/>
      <c r="H202" s="2"/>
      <c r="I202" s="2"/>
      <c r="K202" s="3"/>
      <c r="L202" s="3"/>
      <c r="M202" s="3"/>
    </row>
    <row r="203" spans="7:13" x14ac:dyDescent="0.25">
      <c r="G203" s="2"/>
      <c r="H203" s="2"/>
      <c r="I203" s="2"/>
      <c r="K203" s="3"/>
      <c r="L203" s="3"/>
      <c r="M203" s="3"/>
    </row>
    <row r="204" spans="7:13" x14ac:dyDescent="0.25">
      <c r="G204" s="2"/>
      <c r="H204" s="2"/>
      <c r="I204" s="2"/>
      <c r="K204" s="3"/>
      <c r="L204" s="3"/>
      <c r="M204" s="3"/>
    </row>
    <row r="205" spans="7:13" x14ac:dyDescent="0.25">
      <c r="G205" s="2"/>
      <c r="H205" s="2"/>
      <c r="I205" s="2"/>
      <c r="K205" s="3"/>
      <c r="L205" s="3"/>
      <c r="M205" s="3"/>
    </row>
    <row r="206" spans="7:13" x14ac:dyDescent="0.25">
      <c r="G206" s="2"/>
      <c r="H206" s="2"/>
      <c r="I206" s="2"/>
      <c r="K206" s="3"/>
      <c r="L206" s="3"/>
      <c r="M206" s="3"/>
    </row>
    <row r="207" spans="7:13" x14ac:dyDescent="0.25">
      <c r="G207" s="2"/>
      <c r="H207" s="2"/>
      <c r="I207" s="2"/>
      <c r="K207" s="3"/>
      <c r="L207" s="3"/>
      <c r="M207" s="3"/>
    </row>
    <row r="208" spans="7:13" x14ac:dyDescent="0.25">
      <c r="G208" s="2"/>
      <c r="H208" s="2"/>
      <c r="I208" s="2"/>
      <c r="K208" s="3"/>
      <c r="L208" s="3"/>
      <c r="M208" s="3"/>
    </row>
    <row r="209" spans="7:13" x14ac:dyDescent="0.25">
      <c r="G209" s="2"/>
      <c r="H209" s="2"/>
      <c r="I209" s="2"/>
      <c r="K209" s="3"/>
      <c r="L209" s="3"/>
      <c r="M209" s="3"/>
    </row>
    <row r="210" spans="7:13" x14ac:dyDescent="0.25">
      <c r="G210" s="2"/>
      <c r="H210" s="2"/>
      <c r="I210" s="2"/>
      <c r="K210" s="3"/>
      <c r="L210" s="3"/>
      <c r="M210" s="3"/>
    </row>
    <row r="211" spans="7:13" x14ac:dyDescent="0.25">
      <c r="G211" s="2"/>
      <c r="H211" s="2"/>
      <c r="I211" s="2"/>
      <c r="K211" s="3"/>
      <c r="L211" s="3"/>
      <c r="M211" s="3"/>
    </row>
    <row r="212" spans="7:13" x14ac:dyDescent="0.25">
      <c r="G212" s="2"/>
      <c r="H212" s="2"/>
      <c r="I212" s="2"/>
      <c r="K212" s="3"/>
      <c r="L212" s="3"/>
      <c r="M212" s="3"/>
    </row>
    <row r="213" spans="7:13" x14ac:dyDescent="0.25">
      <c r="G213" s="2"/>
      <c r="H213" s="2"/>
      <c r="I213" s="2"/>
      <c r="K213" s="3"/>
      <c r="L213" s="3"/>
      <c r="M213" s="3"/>
    </row>
    <row r="214" spans="7:13" x14ac:dyDescent="0.25">
      <c r="G214" s="2"/>
      <c r="H214" s="2"/>
      <c r="I214" s="2"/>
      <c r="K214" s="3"/>
      <c r="L214" s="3"/>
      <c r="M214" s="3"/>
    </row>
    <row r="215" spans="7:13" x14ac:dyDescent="0.25">
      <c r="G215" s="2"/>
      <c r="H215" s="2"/>
      <c r="I215" s="2"/>
      <c r="K215" s="3"/>
      <c r="L215" s="3"/>
      <c r="M215" s="3"/>
    </row>
    <row r="216" spans="7:13" x14ac:dyDescent="0.25">
      <c r="G216" s="2"/>
      <c r="H216" s="2"/>
      <c r="I216" s="2"/>
      <c r="K216" s="3"/>
      <c r="L216" s="3"/>
      <c r="M216" s="3"/>
    </row>
    <row r="217" spans="7:13" x14ac:dyDescent="0.25">
      <c r="G217" s="2"/>
      <c r="H217" s="2"/>
      <c r="I217" s="2"/>
      <c r="K217" s="3"/>
      <c r="L217" s="3"/>
      <c r="M217" s="3"/>
    </row>
    <row r="218" spans="7:13" x14ac:dyDescent="0.25">
      <c r="G218" s="2"/>
      <c r="H218" s="2"/>
      <c r="I218" s="2"/>
      <c r="K218" s="3"/>
      <c r="L218" s="3"/>
      <c r="M218" s="3"/>
    </row>
    <row r="219" spans="7:13" x14ac:dyDescent="0.25">
      <c r="G219" s="2"/>
      <c r="H219" s="2"/>
      <c r="I219" s="2"/>
      <c r="K219" s="3"/>
      <c r="L219" s="3"/>
      <c r="M219" s="3"/>
    </row>
    <row r="220" spans="7:13" x14ac:dyDescent="0.25">
      <c r="G220" s="2"/>
      <c r="H220" s="2"/>
      <c r="I220" s="2"/>
      <c r="K220" s="3"/>
      <c r="L220" s="3"/>
      <c r="M220" s="3"/>
    </row>
    <row r="221" spans="7:13" x14ac:dyDescent="0.25">
      <c r="G221" s="2"/>
      <c r="H221" s="2"/>
      <c r="I221" s="2"/>
      <c r="K221" s="3"/>
      <c r="L221" s="3"/>
      <c r="M221" s="3"/>
    </row>
    <row r="222" spans="7:13" x14ac:dyDescent="0.25">
      <c r="G222" s="2"/>
      <c r="H222" s="2"/>
      <c r="I222" s="2"/>
      <c r="K222" s="3"/>
      <c r="L222" s="3"/>
      <c r="M222" s="3"/>
    </row>
    <row r="223" spans="7:13" x14ac:dyDescent="0.25">
      <c r="G223" s="2"/>
      <c r="H223" s="2"/>
      <c r="I223" s="2"/>
      <c r="K223" s="3"/>
      <c r="L223" s="3"/>
      <c r="M223" s="3"/>
    </row>
    <row r="224" spans="7:13" x14ac:dyDescent="0.25">
      <c r="G224" s="2"/>
      <c r="H224" s="2"/>
      <c r="I224" s="2"/>
      <c r="K224" s="3"/>
      <c r="L224" s="3"/>
      <c r="M224" s="3"/>
    </row>
    <row r="225" spans="7:13" x14ac:dyDescent="0.25">
      <c r="G225" s="2"/>
      <c r="H225" s="2"/>
      <c r="I225" s="2"/>
      <c r="K225" s="3"/>
      <c r="L225" s="3"/>
      <c r="M225" s="3"/>
    </row>
    <row r="226" spans="7:13" x14ac:dyDescent="0.25">
      <c r="G226" s="2"/>
      <c r="H226" s="2"/>
      <c r="I226" s="2"/>
      <c r="K226" s="3"/>
      <c r="L226" s="3"/>
      <c r="M226" s="3"/>
    </row>
    <row r="227" spans="7:13" x14ac:dyDescent="0.25">
      <c r="G227" s="2"/>
      <c r="H227" s="2"/>
      <c r="I227" s="2"/>
      <c r="K227" s="3"/>
      <c r="L227" s="3"/>
      <c r="M227" s="3"/>
    </row>
    <row r="228" spans="7:13" x14ac:dyDescent="0.25">
      <c r="G228" s="2"/>
      <c r="H228" s="2"/>
      <c r="I228" s="2"/>
      <c r="K228" s="3"/>
      <c r="L228" s="3"/>
      <c r="M228" s="3"/>
    </row>
    <row r="229" spans="7:13" x14ac:dyDescent="0.25">
      <c r="G229" s="2"/>
      <c r="H229" s="2"/>
      <c r="I229" s="2"/>
      <c r="K229" s="3"/>
      <c r="L229" s="3"/>
      <c r="M229" s="3"/>
    </row>
    <row r="230" spans="7:13" x14ac:dyDescent="0.25">
      <c r="G230" s="2"/>
      <c r="H230" s="2"/>
      <c r="I230" s="2"/>
      <c r="K230" s="3"/>
      <c r="L230" s="3"/>
      <c r="M230" s="3"/>
    </row>
    <row r="231" spans="7:13" x14ac:dyDescent="0.25">
      <c r="G231" s="2"/>
      <c r="H231" s="2"/>
      <c r="I231" s="2"/>
      <c r="K231" s="3"/>
      <c r="L231" s="3"/>
      <c r="M231" s="3"/>
    </row>
    <row r="232" spans="7:13" x14ac:dyDescent="0.25">
      <c r="G232" s="2"/>
      <c r="H232" s="2"/>
      <c r="I232" s="2"/>
      <c r="K232" s="3"/>
      <c r="L232" s="3"/>
      <c r="M232" s="3"/>
    </row>
    <row r="233" spans="7:13" x14ac:dyDescent="0.25">
      <c r="G233" s="2"/>
      <c r="H233" s="2"/>
      <c r="I233" s="2"/>
      <c r="K233" s="3"/>
      <c r="L233" s="3"/>
      <c r="M233" s="3"/>
    </row>
    <row r="234" spans="7:13" x14ac:dyDescent="0.25">
      <c r="G234" s="2"/>
      <c r="H234" s="2"/>
      <c r="I234" s="2"/>
      <c r="K234" s="3"/>
      <c r="L234" s="3"/>
      <c r="M234" s="3"/>
    </row>
    <row r="235" spans="7:13" x14ac:dyDescent="0.25">
      <c r="G235" s="2"/>
      <c r="H235" s="2"/>
      <c r="I235" s="2"/>
      <c r="K235" s="3"/>
      <c r="L235" s="3"/>
      <c r="M235" s="3"/>
    </row>
    <row r="236" spans="7:13" x14ac:dyDescent="0.25">
      <c r="G236" s="2"/>
      <c r="H236" s="2"/>
      <c r="I236" s="2"/>
      <c r="K236" s="3"/>
      <c r="L236" s="3"/>
      <c r="M236" s="3"/>
    </row>
    <row r="237" spans="7:13" x14ac:dyDescent="0.25">
      <c r="G237" s="2"/>
      <c r="H237" s="2"/>
      <c r="I237" s="2"/>
      <c r="K237" s="3"/>
      <c r="L237" s="3"/>
      <c r="M237" s="3"/>
    </row>
    <row r="238" spans="7:13" x14ac:dyDescent="0.25">
      <c r="G238" s="2"/>
      <c r="H238" s="2"/>
      <c r="I238" s="2"/>
      <c r="K238" s="3"/>
      <c r="L238" s="3"/>
      <c r="M238" s="3"/>
    </row>
    <row r="239" spans="7:13" x14ac:dyDescent="0.25">
      <c r="G239" s="2"/>
      <c r="H239" s="2"/>
      <c r="I239" s="2"/>
      <c r="K239" s="3"/>
      <c r="L239" s="3"/>
      <c r="M239" s="3"/>
    </row>
    <row r="240" spans="7:13" x14ac:dyDescent="0.25">
      <c r="G240" s="2"/>
      <c r="H240" s="2"/>
      <c r="I240" s="2"/>
      <c r="K240" s="3"/>
      <c r="L240" s="3"/>
      <c r="M240" s="3"/>
    </row>
    <row r="241" spans="7:13" x14ac:dyDescent="0.25">
      <c r="G241" s="2"/>
      <c r="H241" s="2"/>
      <c r="I241" s="2"/>
      <c r="K241" s="3"/>
      <c r="L241" s="3"/>
      <c r="M241" s="3"/>
    </row>
    <row r="242" spans="7:13" x14ac:dyDescent="0.25">
      <c r="G242" s="2"/>
      <c r="H242" s="2"/>
      <c r="I242" s="2"/>
      <c r="K242" s="3"/>
      <c r="L242" s="3"/>
      <c r="M242" s="3"/>
    </row>
    <row r="243" spans="7:13" x14ac:dyDescent="0.25">
      <c r="G243" s="2"/>
      <c r="H243" s="2"/>
      <c r="I243" s="2"/>
      <c r="K243" s="3"/>
      <c r="L243" s="3"/>
      <c r="M243" s="3"/>
    </row>
    <row r="244" spans="7:13" x14ac:dyDescent="0.25">
      <c r="G244" s="2"/>
      <c r="H244" s="2"/>
      <c r="I244" s="2"/>
      <c r="K244" s="3"/>
      <c r="L244" s="3"/>
      <c r="M244" s="3"/>
    </row>
    <row r="245" spans="7:13" x14ac:dyDescent="0.25">
      <c r="K245" s="3"/>
      <c r="L245" s="3"/>
      <c r="M245" s="3"/>
    </row>
    <row r="246" spans="7:13" x14ac:dyDescent="0.25">
      <c r="K246" s="3"/>
      <c r="L246" s="3"/>
      <c r="M246" s="3"/>
    </row>
    <row r="247" spans="7:13" x14ac:dyDescent="0.25">
      <c r="K247" s="3"/>
      <c r="L247" s="3"/>
      <c r="M247" s="3"/>
    </row>
    <row r="248" spans="7:13" x14ac:dyDescent="0.25">
      <c r="K248" s="3"/>
      <c r="L248" s="3"/>
      <c r="M248" s="3"/>
    </row>
    <row r="249" spans="7:13" x14ac:dyDescent="0.25">
      <c r="K249" s="3"/>
      <c r="L249" s="3"/>
      <c r="M249" s="3"/>
    </row>
    <row r="250" spans="7:13" x14ac:dyDescent="0.25">
      <c r="K250" s="3"/>
      <c r="L250" s="3"/>
      <c r="M250" s="3"/>
    </row>
    <row r="251" spans="7:13" x14ac:dyDescent="0.25">
      <c r="K251" s="3"/>
      <c r="L251" s="3"/>
      <c r="M251" s="3"/>
    </row>
    <row r="252" spans="7:13" x14ac:dyDescent="0.25">
      <c r="K252" s="3"/>
      <c r="L252" s="3"/>
      <c r="M252" s="3"/>
    </row>
    <row r="253" spans="7:13" x14ac:dyDescent="0.25">
      <c r="K253" s="3"/>
      <c r="L253" s="3"/>
      <c r="M253" s="3"/>
    </row>
    <row r="254" spans="7:13" x14ac:dyDescent="0.25">
      <c r="K254" s="3"/>
      <c r="L254" s="3"/>
      <c r="M254" s="3"/>
    </row>
    <row r="255" spans="7:13" x14ac:dyDescent="0.25">
      <c r="K255" s="3"/>
      <c r="L255" s="3"/>
      <c r="M255" s="3"/>
    </row>
    <row r="256" spans="7:13" x14ac:dyDescent="0.25">
      <c r="K256" s="3"/>
      <c r="L256" s="3"/>
      <c r="M256" s="3"/>
    </row>
    <row r="257" spans="11:13" x14ac:dyDescent="0.25">
      <c r="K257" s="3"/>
      <c r="L257" s="3"/>
      <c r="M257" s="3"/>
    </row>
    <row r="258" spans="11:13" x14ac:dyDescent="0.25">
      <c r="K258" s="3"/>
      <c r="L258" s="3"/>
      <c r="M258" s="3"/>
    </row>
    <row r="259" spans="11:13" x14ac:dyDescent="0.25">
      <c r="K259" s="3"/>
      <c r="L259" s="3"/>
      <c r="M259" s="3"/>
    </row>
    <row r="260" spans="11:13" x14ac:dyDescent="0.25">
      <c r="K260" s="3"/>
      <c r="L260" s="3"/>
      <c r="M260" s="3"/>
    </row>
    <row r="261" spans="11:13" x14ac:dyDescent="0.25">
      <c r="K261" s="3"/>
      <c r="L261" s="3"/>
      <c r="M261" s="3"/>
    </row>
    <row r="262" spans="11:13" x14ac:dyDescent="0.25">
      <c r="K262" s="3"/>
      <c r="L262" s="3"/>
      <c r="M262" s="3"/>
    </row>
    <row r="263" spans="11:13" x14ac:dyDescent="0.25">
      <c r="K263" s="3"/>
      <c r="L263" s="3"/>
      <c r="M263" s="3"/>
    </row>
    <row r="264" spans="11:13" x14ac:dyDescent="0.25">
      <c r="K264" s="3"/>
      <c r="L264" s="3"/>
      <c r="M264" s="3"/>
    </row>
    <row r="265" spans="11:13" x14ac:dyDescent="0.25">
      <c r="K265" s="3"/>
      <c r="L265" s="3"/>
      <c r="M265" s="3"/>
    </row>
    <row r="266" spans="11:13" x14ac:dyDescent="0.25">
      <c r="K266" s="3"/>
      <c r="L266" s="3"/>
      <c r="M266" s="3"/>
    </row>
    <row r="267" spans="11:13" x14ac:dyDescent="0.25">
      <c r="K267" s="3"/>
      <c r="L267" s="3"/>
      <c r="M267" s="3"/>
    </row>
    <row r="268" spans="11:13" x14ac:dyDescent="0.25">
      <c r="K268" s="3"/>
      <c r="L268" s="3"/>
      <c r="M268" s="3"/>
    </row>
    <row r="269" spans="11:13" x14ac:dyDescent="0.25">
      <c r="K269" s="3"/>
      <c r="L269" s="3"/>
      <c r="M269" s="3"/>
    </row>
    <row r="270" spans="11:13" x14ac:dyDescent="0.25">
      <c r="K270" s="3"/>
      <c r="L270" s="3"/>
      <c r="M270" s="3"/>
    </row>
    <row r="271" spans="11:13" x14ac:dyDescent="0.25">
      <c r="K271" s="3"/>
      <c r="L271" s="3"/>
      <c r="M271" s="3"/>
    </row>
    <row r="272" spans="11:13" x14ac:dyDescent="0.25">
      <c r="K272" s="3"/>
      <c r="L272" s="3"/>
      <c r="M272" s="3"/>
    </row>
    <row r="273" spans="11:13" x14ac:dyDescent="0.25">
      <c r="K273" s="3"/>
      <c r="L273" s="3"/>
      <c r="M273" s="3"/>
    </row>
    <row r="274" spans="11:13" x14ac:dyDescent="0.25">
      <c r="K274" s="3"/>
      <c r="L274" s="3"/>
      <c r="M274" s="3"/>
    </row>
    <row r="275" spans="11:13" x14ac:dyDescent="0.25">
      <c r="K275" s="3"/>
      <c r="L275" s="3"/>
      <c r="M275" s="3"/>
    </row>
    <row r="276" spans="11:13" x14ac:dyDescent="0.25">
      <c r="K276" s="3"/>
      <c r="L276" s="3"/>
      <c r="M276" s="3"/>
    </row>
    <row r="277" spans="11:13" x14ac:dyDescent="0.25">
      <c r="K277" s="3"/>
      <c r="L277" s="3"/>
      <c r="M277" s="3"/>
    </row>
    <row r="278" spans="11:13" x14ac:dyDescent="0.25">
      <c r="K278" s="3"/>
      <c r="L278" s="3"/>
      <c r="M278" s="3"/>
    </row>
    <row r="279" spans="11:13" x14ac:dyDescent="0.25">
      <c r="K279" s="3"/>
      <c r="L279" s="3"/>
      <c r="M279" s="3"/>
    </row>
    <row r="280" spans="11:13" x14ac:dyDescent="0.25">
      <c r="K280" s="3"/>
      <c r="L280" s="3"/>
      <c r="M280" s="3"/>
    </row>
    <row r="281" spans="11:13" x14ac:dyDescent="0.25">
      <c r="K281" s="3"/>
      <c r="L281" s="3"/>
      <c r="M281" s="3"/>
    </row>
    <row r="282" spans="11:13" x14ac:dyDescent="0.25">
      <c r="K282" s="3"/>
      <c r="L282" s="3"/>
      <c r="M282" s="3"/>
    </row>
    <row r="283" spans="11:13" x14ac:dyDescent="0.25">
      <c r="K283" s="3"/>
      <c r="L283" s="3"/>
      <c r="M283" s="3"/>
    </row>
    <row r="284" spans="11:13" x14ac:dyDescent="0.25">
      <c r="K284" s="3"/>
      <c r="L284" s="3"/>
      <c r="M284" s="3"/>
    </row>
    <row r="285" spans="11:13" x14ac:dyDescent="0.25">
      <c r="K285" s="3"/>
      <c r="L285" s="3"/>
      <c r="M285" s="3"/>
    </row>
    <row r="286" spans="11:13" x14ac:dyDescent="0.25">
      <c r="K286" s="3"/>
      <c r="L286" s="3"/>
      <c r="M286" s="3"/>
    </row>
    <row r="287" spans="11:13" x14ac:dyDescent="0.25">
      <c r="K287" s="3"/>
      <c r="L287" s="3"/>
      <c r="M287" s="3"/>
    </row>
    <row r="288" spans="11:13" x14ac:dyDescent="0.25">
      <c r="K288" s="3"/>
      <c r="L288" s="3"/>
      <c r="M288" s="3"/>
    </row>
    <row r="289" spans="11:13" x14ac:dyDescent="0.25">
      <c r="K289" s="3"/>
      <c r="L289" s="3"/>
      <c r="M289" s="3"/>
    </row>
    <row r="290" spans="11:13" x14ac:dyDescent="0.25">
      <c r="K290" s="3"/>
      <c r="L290" s="3"/>
      <c r="M290" s="3"/>
    </row>
    <row r="291" spans="11:13" x14ac:dyDescent="0.25">
      <c r="K291" s="3"/>
      <c r="L291" s="3"/>
      <c r="M291" s="3"/>
    </row>
    <row r="292" spans="11:13" x14ac:dyDescent="0.25">
      <c r="K292" s="3"/>
      <c r="L292" s="3"/>
      <c r="M292" s="3"/>
    </row>
    <row r="293" spans="11:13" x14ac:dyDescent="0.25">
      <c r="K293" s="3"/>
      <c r="L293" s="3"/>
      <c r="M293" s="3"/>
    </row>
  </sheetData>
  <sortState ref="A6:O50">
    <sortCondition ref="K6:K50"/>
  </sortState>
  <mergeCells count="1">
    <mergeCell ref="A3:B3"/>
  </mergeCells>
  <pageMargins left="0.51181102362204722" right="0.51181102362204722" top="0.15748031496062992" bottom="0.15748031496062992" header="0.31496062992125984" footer="0.31496062992125984"/>
  <pageSetup paperSize="9" scale="34" orientation="landscape" r:id="rId1"/>
  <rowBreaks count="2" manualBreakCount="2">
    <brk id="19" max="11" man="1"/>
    <brk id="24" max="11"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1"/>
  <sheetViews>
    <sheetView zoomScale="75" zoomScaleNormal="75" workbookViewId="0">
      <selection activeCell="B22" sqref="B22"/>
    </sheetView>
  </sheetViews>
  <sheetFormatPr defaultRowHeight="15.75" x14ac:dyDescent="0.25"/>
  <cols>
    <col min="1" max="1" width="33.28515625" style="44" customWidth="1"/>
    <col min="2" max="2" width="52" style="44" customWidth="1"/>
    <col min="3" max="3" width="28.85546875" style="44" customWidth="1"/>
    <col min="4" max="4" width="17.5703125" style="44" customWidth="1"/>
    <col min="5" max="5" width="21.140625" style="44" customWidth="1"/>
    <col min="6" max="6" width="19.7109375" style="44" customWidth="1"/>
    <col min="7" max="7" width="26.140625" style="44" customWidth="1"/>
    <col min="8" max="8" width="19.85546875" style="44" customWidth="1"/>
    <col min="9" max="9" width="19.5703125" style="44" customWidth="1"/>
    <col min="10" max="10" width="20.5703125" style="44" customWidth="1"/>
    <col min="11" max="11" width="15" style="44" customWidth="1"/>
    <col min="12" max="16384" width="9.140625" style="44"/>
  </cols>
  <sheetData>
    <row r="2" spans="1:12" x14ac:dyDescent="0.25">
      <c r="A2" s="38"/>
      <c r="B2" s="38" t="s">
        <v>166</v>
      </c>
    </row>
    <row r="3" spans="1:12" x14ac:dyDescent="0.25">
      <c r="A3" s="38"/>
    </row>
    <row r="4" spans="1:12" s="38" customFormat="1" ht="31.5" x14ac:dyDescent="0.25">
      <c r="A4" s="39" t="s">
        <v>159</v>
      </c>
      <c r="B4" s="39" t="s">
        <v>160</v>
      </c>
      <c r="C4" s="39" t="s">
        <v>161</v>
      </c>
      <c r="D4" s="52" t="s">
        <v>162</v>
      </c>
      <c r="E4" s="52" t="s">
        <v>163</v>
      </c>
      <c r="F4" s="39" t="s">
        <v>164</v>
      </c>
      <c r="G4" s="39" t="s">
        <v>165</v>
      </c>
    </row>
    <row r="5" spans="1:12" ht="31.5" x14ac:dyDescent="0.25">
      <c r="A5" s="41" t="s">
        <v>8</v>
      </c>
      <c r="B5" s="41" t="s">
        <v>9</v>
      </c>
      <c r="C5" s="40" t="s">
        <v>10</v>
      </c>
      <c r="D5" s="42">
        <v>40864</v>
      </c>
      <c r="E5" s="43">
        <v>332310</v>
      </c>
      <c r="F5" s="43"/>
      <c r="G5" s="43">
        <f t="shared" ref="G5:G11" si="0">E5-F5</f>
        <v>332310</v>
      </c>
    </row>
    <row r="6" spans="1:12" s="50" customFormat="1" ht="31.5" x14ac:dyDescent="0.25">
      <c r="A6" s="45" t="s">
        <v>21</v>
      </c>
      <c r="B6" s="46" t="s">
        <v>83</v>
      </c>
      <c r="C6" s="45" t="s">
        <v>79</v>
      </c>
      <c r="D6" s="47">
        <v>40991</v>
      </c>
      <c r="E6" s="48">
        <v>2096674.91</v>
      </c>
      <c r="F6" s="48">
        <v>1362838.69</v>
      </c>
      <c r="G6" s="49">
        <f t="shared" si="0"/>
        <v>733836.22</v>
      </c>
    </row>
    <row r="7" spans="1:12" x14ac:dyDescent="0.25">
      <c r="A7" s="40" t="s">
        <v>145</v>
      </c>
      <c r="B7" s="40" t="s">
        <v>82</v>
      </c>
      <c r="C7" s="40" t="s">
        <v>84</v>
      </c>
      <c r="D7" s="42">
        <v>40987</v>
      </c>
      <c r="E7" s="51">
        <v>199588</v>
      </c>
      <c r="F7" s="51">
        <f>155988+40000</f>
        <v>195988</v>
      </c>
      <c r="G7" s="49">
        <f t="shared" si="0"/>
        <v>3600</v>
      </c>
    </row>
    <row r="8" spans="1:12" ht="31.5" x14ac:dyDescent="0.25">
      <c r="A8" s="40" t="s">
        <v>154</v>
      </c>
      <c r="B8" s="41" t="s">
        <v>153</v>
      </c>
      <c r="C8" s="40" t="s">
        <v>126</v>
      </c>
      <c r="D8" s="42">
        <v>41018</v>
      </c>
      <c r="E8" s="43">
        <v>2724944.88</v>
      </c>
      <c r="F8" s="43">
        <v>1634966.67</v>
      </c>
      <c r="G8" s="43">
        <f t="shared" si="0"/>
        <v>1089978.21</v>
      </c>
    </row>
    <row r="9" spans="1:12" ht="47.25" x14ac:dyDescent="0.25">
      <c r="A9" s="40" t="s">
        <v>168</v>
      </c>
      <c r="B9" s="41" t="s">
        <v>43</v>
      </c>
      <c r="C9" s="40" t="s">
        <v>60</v>
      </c>
      <c r="D9" s="42">
        <v>41230</v>
      </c>
      <c r="E9" s="43">
        <v>586530</v>
      </c>
      <c r="F9" s="43">
        <f>204634.56+188362.2</f>
        <v>392996.76</v>
      </c>
      <c r="G9" s="43">
        <f t="shared" si="0"/>
        <v>193533.24</v>
      </c>
    </row>
    <row r="10" spans="1:12" ht="31.5" x14ac:dyDescent="0.25">
      <c r="A10" s="40" t="s">
        <v>181</v>
      </c>
      <c r="B10" s="41" t="s">
        <v>169</v>
      </c>
      <c r="C10" s="40" t="s">
        <v>124</v>
      </c>
      <c r="D10" s="42">
        <v>41089</v>
      </c>
      <c r="E10" s="43">
        <v>691576.44</v>
      </c>
      <c r="F10" s="43">
        <v>0</v>
      </c>
      <c r="G10" s="43">
        <f t="shared" si="0"/>
        <v>691576.44</v>
      </c>
      <c r="H10" s="55"/>
      <c r="I10" s="55"/>
      <c r="J10" s="55"/>
      <c r="K10" s="56"/>
      <c r="L10" s="54"/>
    </row>
    <row r="11" spans="1:12" ht="31.5" x14ac:dyDescent="0.25">
      <c r="A11" s="40" t="s">
        <v>154</v>
      </c>
      <c r="B11" s="41" t="s">
        <v>201</v>
      </c>
      <c r="C11" s="40"/>
      <c r="D11" s="58">
        <v>40878</v>
      </c>
      <c r="E11" s="57">
        <v>2879312.85</v>
      </c>
      <c r="F11" s="51">
        <f>1635710+216521.42+880979.55+88241.21+57860.67</f>
        <v>2879312.8499999996</v>
      </c>
      <c r="G11" s="40">
        <f t="shared" si="0"/>
        <v>0</v>
      </c>
    </row>
  </sheetData>
  <pageMargins left="0.70866141732283472" right="0.70866141732283472" top="0.74803149606299213" bottom="0.74803149606299213" header="0.31496062992125984" footer="0.31496062992125984"/>
  <pageSetup paperSize="9" scale="6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H200"/>
  <sheetViews>
    <sheetView tabSelected="1" view="pageBreakPreview" zoomScale="55" zoomScaleNormal="100" zoomScaleSheetLayoutView="55" workbookViewId="0">
      <pane xSplit="1" topLeftCell="H1" activePane="topRight" state="frozen"/>
      <selection pane="topRight" activeCell="M19" sqref="M19"/>
    </sheetView>
  </sheetViews>
  <sheetFormatPr defaultColWidth="53" defaultRowHeight="28.5" x14ac:dyDescent="0.45"/>
  <cols>
    <col min="1" max="1" width="45.42578125" style="76" bestFit="1" customWidth="1"/>
    <col min="2" max="2" width="49.7109375" style="76" bestFit="1" customWidth="1"/>
    <col min="3" max="3" width="27.5703125" style="73" bestFit="1" customWidth="1"/>
    <col min="4" max="5" width="20.85546875" style="74" bestFit="1" customWidth="1"/>
    <col min="6" max="6" width="21.28515625" style="74" bestFit="1" customWidth="1"/>
    <col min="7" max="7" width="23.85546875" style="75" bestFit="1" customWidth="1"/>
    <col min="8" max="8" width="20.28515625" style="76" bestFit="1" customWidth="1"/>
    <col min="9" max="9" width="20.85546875" style="119" bestFit="1" customWidth="1"/>
    <col min="10" max="10" width="30.85546875" style="77" bestFit="1" customWidth="1"/>
    <col min="11" max="11" width="30.85546875" style="77" customWidth="1"/>
    <col min="12" max="12" width="30.85546875" style="77" bestFit="1" customWidth="1"/>
    <col min="13" max="13" width="30.28515625" style="77" customWidth="1"/>
    <col min="14" max="14" width="17.28515625" style="78" customWidth="1"/>
    <col min="15" max="15" width="20.42578125" style="76" customWidth="1"/>
    <col min="16" max="16" width="22.85546875" style="76" bestFit="1" customWidth="1"/>
    <col min="17" max="17" width="23.28515625" style="76" bestFit="1" customWidth="1"/>
    <col min="18" max="18" width="28.140625" style="76" bestFit="1" customWidth="1"/>
    <col min="19" max="19" width="52.42578125" style="76" bestFit="1" customWidth="1"/>
    <col min="20" max="16384" width="53" style="76"/>
  </cols>
  <sheetData>
    <row r="1" spans="1:19" x14ac:dyDescent="0.45">
      <c r="A1" s="122" t="s">
        <v>319</v>
      </c>
      <c r="B1" s="123"/>
      <c r="C1" s="124"/>
      <c r="D1" s="125"/>
    </row>
    <row r="2" spans="1:19" s="79" customFormat="1" x14ac:dyDescent="0.45">
      <c r="A2" s="72"/>
      <c r="B2" s="72"/>
      <c r="C2" s="73"/>
      <c r="D2" s="74"/>
      <c r="E2" s="74"/>
      <c r="F2" s="74"/>
      <c r="G2" s="75"/>
      <c r="H2" s="76"/>
      <c r="I2" s="119"/>
      <c r="J2" s="77"/>
      <c r="K2" s="77"/>
      <c r="L2" s="77"/>
      <c r="M2" s="77"/>
      <c r="N2" s="78"/>
      <c r="O2" s="76"/>
      <c r="P2" s="76"/>
      <c r="Q2" s="76"/>
      <c r="R2" s="76"/>
      <c r="S2" s="76"/>
    </row>
    <row r="3" spans="1:19" s="84" customFormat="1" ht="228" x14ac:dyDescent="0.25">
      <c r="A3" s="80" t="s">
        <v>306</v>
      </c>
      <c r="B3" s="80" t="s">
        <v>12</v>
      </c>
      <c r="C3" s="80" t="s">
        <v>273</v>
      </c>
      <c r="D3" s="80" t="s">
        <v>253</v>
      </c>
      <c r="E3" s="80" t="s">
        <v>260</v>
      </c>
      <c r="F3" s="80" t="s">
        <v>252</v>
      </c>
      <c r="G3" s="81" t="s">
        <v>265</v>
      </c>
      <c r="H3" s="80" t="s">
        <v>266</v>
      </c>
      <c r="I3" s="82" t="s">
        <v>308</v>
      </c>
      <c r="J3" s="83" t="s">
        <v>4</v>
      </c>
      <c r="K3" s="83" t="s">
        <v>334</v>
      </c>
      <c r="L3" s="83" t="s">
        <v>332</v>
      </c>
      <c r="M3" s="83" t="s">
        <v>331</v>
      </c>
      <c r="N3" s="83" t="s">
        <v>267</v>
      </c>
      <c r="O3" s="80" t="s">
        <v>254</v>
      </c>
      <c r="P3" s="80" t="s">
        <v>268</v>
      </c>
      <c r="Q3" s="80" t="s">
        <v>269</v>
      </c>
      <c r="R3" s="80" t="s">
        <v>270</v>
      </c>
      <c r="S3" s="80" t="s">
        <v>323</v>
      </c>
    </row>
    <row r="4" spans="1:19" s="79" customFormat="1" ht="57" x14ac:dyDescent="0.45">
      <c r="A4" s="85" t="s">
        <v>293</v>
      </c>
      <c r="B4" s="86" t="s">
        <v>246</v>
      </c>
      <c r="C4" s="86" t="s">
        <v>294</v>
      </c>
      <c r="D4" s="87">
        <v>41803</v>
      </c>
      <c r="E4" s="87">
        <v>41822</v>
      </c>
      <c r="F4" s="88">
        <v>41842</v>
      </c>
      <c r="G4" s="89" t="s">
        <v>197</v>
      </c>
      <c r="H4" s="90" t="s">
        <v>309</v>
      </c>
      <c r="I4" s="91">
        <v>41841</v>
      </c>
      <c r="J4" s="92">
        <v>491300</v>
      </c>
      <c r="K4" s="92"/>
      <c r="L4" s="92">
        <v>491300</v>
      </c>
      <c r="M4" s="92">
        <v>0</v>
      </c>
      <c r="N4" s="93" t="s">
        <v>197</v>
      </c>
      <c r="O4" s="86" t="s">
        <v>264</v>
      </c>
      <c r="P4" s="86" t="s">
        <v>197</v>
      </c>
      <c r="Q4" s="94" t="s">
        <v>271</v>
      </c>
      <c r="R4" s="94" t="s">
        <v>197</v>
      </c>
      <c r="S4" s="94" t="s">
        <v>197</v>
      </c>
    </row>
    <row r="5" spans="1:19" s="79" customFormat="1" ht="85.5" x14ac:dyDescent="0.45">
      <c r="A5" s="85" t="s">
        <v>255</v>
      </c>
      <c r="B5" s="86" t="s">
        <v>248</v>
      </c>
      <c r="C5" s="86" t="s">
        <v>250</v>
      </c>
      <c r="D5" s="87">
        <v>41400</v>
      </c>
      <c r="E5" s="87">
        <v>41417</v>
      </c>
      <c r="F5" s="88">
        <v>41471</v>
      </c>
      <c r="G5" s="89"/>
      <c r="H5" s="90" t="s">
        <v>288</v>
      </c>
      <c r="I5" s="91">
        <v>42185</v>
      </c>
      <c r="J5" s="92">
        <v>2427174</v>
      </c>
      <c r="K5" s="92">
        <v>1268934.3799999999</v>
      </c>
      <c r="L5" s="92">
        <v>1531233.21</v>
      </c>
      <c r="M5" s="92">
        <v>320766.78999999998</v>
      </c>
      <c r="N5" s="93" t="s">
        <v>197</v>
      </c>
      <c r="O5" s="86" t="s">
        <v>325</v>
      </c>
      <c r="P5" s="86" t="s">
        <v>197</v>
      </c>
      <c r="Q5" s="94" t="s">
        <v>271</v>
      </c>
      <c r="R5" s="94" t="s">
        <v>197</v>
      </c>
      <c r="S5" s="86" t="s">
        <v>335</v>
      </c>
    </row>
    <row r="6" spans="1:19" s="79" customFormat="1" ht="142.5" x14ac:dyDescent="0.45">
      <c r="A6" s="95" t="s">
        <v>290</v>
      </c>
      <c r="B6" s="95" t="s">
        <v>296</v>
      </c>
      <c r="C6" s="95" t="s">
        <v>291</v>
      </c>
      <c r="D6" s="96" t="s">
        <v>197</v>
      </c>
      <c r="E6" s="96" t="s">
        <v>197</v>
      </c>
      <c r="F6" s="97" t="s">
        <v>197</v>
      </c>
      <c r="G6" s="98" t="s">
        <v>292</v>
      </c>
      <c r="H6" s="99" t="s">
        <v>292</v>
      </c>
      <c r="I6" s="100" t="s">
        <v>292</v>
      </c>
      <c r="J6" s="101">
        <v>28000</v>
      </c>
      <c r="K6" s="101"/>
      <c r="L6" s="101">
        <v>226258.06</v>
      </c>
      <c r="M6" s="101">
        <v>0</v>
      </c>
      <c r="N6" s="102" t="s">
        <v>197</v>
      </c>
      <c r="O6" s="95" t="s">
        <v>330</v>
      </c>
      <c r="P6" s="102" t="s">
        <v>197</v>
      </c>
      <c r="Q6" s="102" t="s">
        <v>197</v>
      </c>
      <c r="R6" s="102" t="s">
        <v>197</v>
      </c>
      <c r="S6" s="120" t="s">
        <v>336</v>
      </c>
    </row>
    <row r="7" spans="1:19" s="79" customFormat="1" ht="85.5" x14ac:dyDescent="0.45">
      <c r="A7" s="104" t="s">
        <v>263</v>
      </c>
      <c r="B7" s="95" t="s">
        <v>261</v>
      </c>
      <c r="C7" s="95" t="s">
        <v>262</v>
      </c>
      <c r="D7" s="96" t="s">
        <v>197</v>
      </c>
      <c r="E7" s="96" t="s">
        <v>197</v>
      </c>
      <c r="F7" s="97">
        <v>41858</v>
      </c>
      <c r="G7" s="98">
        <v>41858</v>
      </c>
      <c r="H7" s="99" t="s">
        <v>302</v>
      </c>
      <c r="I7" s="105">
        <v>41939</v>
      </c>
      <c r="J7" s="101">
        <v>195000</v>
      </c>
      <c r="K7" s="101">
        <v>0</v>
      </c>
      <c r="L7" s="101">
        <v>195000</v>
      </c>
      <c r="M7" s="101">
        <v>0</v>
      </c>
      <c r="N7" s="102" t="s">
        <v>197</v>
      </c>
      <c r="O7" s="95" t="s">
        <v>307</v>
      </c>
      <c r="P7" s="95" t="s">
        <v>197</v>
      </c>
      <c r="Q7" s="103" t="s">
        <v>197</v>
      </c>
      <c r="R7" s="103" t="s">
        <v>197</v>
      </c>
      <c r="S7" s="103"/>
    </row>
    <row r="8" spans="1:19" s="79" customFormat="1" ht="57" x14ac:dyDescent="0.45">
      <c r="A8" s="103" t="s">
        <v>263</v>
      </c>
      <c r="B8" s="95" t="s">
        <v>282</v>
      </c>
      <c r="C8" s="95" t="s">
        <v>283</v>
      </c>
      <c r="D8" s="96">
        <v>41698</v>
      </c>
      <c r="E8" s="96">
        <v>41708</v>
      </c>
      <c r="F8" s="96">
        <v>41744</v>
      </c>
      <c r="G8" s="98">
        <v>41760</v>
      </c>
      <c r="H8" s="103" t="s">
        <v>272</v>
      </c>
      <c r="I8" s="126"/>
      <c r="J8" s="101">
        <v>32400</v>
      </c>
      <c r="K8" s="101"/>
      <c r="L8" s="101">
        <v>32400</v>
      </c>
      <c r="M8" s="101">
        <v>0</v>
      </c>
      <c r="N8" s="102" t="s">
        <v>197</v>
      </c>
      <c r="O8" s="95" t="s">
        <v>307</v>
      </c>
      <c r="P8" s="95" t="s">
        <v>197</v>
      </c>
      <c r="Q8" s="103" t="s">
        <v>271</v>
      </c>
      <c r="R8" s="103" t="s">
        <v>197</v>
      </c>
      <c r="S8" s="103" t="s">
        <v>197</v>
      </c>
    </row>
    <row r="9" spans="1:19" s="79" customFormat="1" ht="85.5" x14ac:dyDescent="0.45">
      <c r="A9" s="103" t="s">
        <v>263</v>
      </c>
      <c r="B9" s="103" t="s">
        <v>261</v>
      </c>
      <c r="C9" s="95" t="s">
        <v>262</v>
      </c>
      <c r="D9" s="96">
        <v>41502</v>
      </c>
      <c r="E9" s="96">
        <v>41521</v>
      </c>
      <c r="F9" s="96">
        <v>41607</v>
      </c>
      <c r="G9" s="98">
        <v>41667</v>
      </c>
      <c r="H9" s="103" t="s">
        <v>272</v>
      </c>
      <c r="I9" s="106">
        <v>41850</v>
      </c>
      <c r="J9" s="101">
        <v>390000</v>
      </c>
      <c r="K9" s="101">
        <v>330000</v>
      </c>
      <c r="L9" s="101">
        <v>60000</v>
      </c>
      <c r="M9" s="101">
        <v>0</v>
      </c>
      <c r="N9" s="102" t="s">
        <v>197</v>
      </c>
      <c r="O9" s="95" t="s">
        <v>307</v>
      </c>
      <c r="P9" s="95" t="s">
        <v>197</v>
      </c>
      <c r="Q9" s="103" t="s">
        <v>271</v>
      </c>
      <c r="R9" s="103" t="s">
        <v>197</v>
      </c>
      <c r="S9" s="103" t="s">
        <v>197</v>
      </c>
    </row>
    <row r="10" spans="1:19" s="79" customFormat="1" ht="313.5" x14ac:dyDescent="0.45">
      <c r="A10" s="103" t="s">
        <v>277</v>
      </c>
      <c r="B10" s="103" t="s">
        <v>279</v>
      </c>
      <c r="C10" s="95" t="s">
        <v>278</v>
      </c>
      <c r="D10" s="96">
        <v>41670</v>
      </c>
      <c r="E10" s="96">
        <v>41689</v>
      </c>
      <c r="F10" s="96">
        <v>41744</v>
      </c>
      <c r="G10" s="98">
        <v>41780</v>
      </c>
      <c r="H10" s="103" t="s">
        <v>295</v>
      </c>
      <c r="I10" s="107">
        <v>42124</v>
      </c>
      <c r="J10" s="101">
        <v>54000</v>
      </c>
      <c r="K10" s="101"/>
      <c r="L10" s="101">
        <v>51000</v>
      </c>
      <c r="M10" s="101">
        <v>0</v>
      </c>
      <c r="N10" s="102" t="s">
        <v>197</v>
      </c>
      <c r="O10" s="95" t="s">
        <v>325</v>
      </c>
      <c r="P10" s="95" t="s">
        <v>197</v>
      </c>
      <c r="Q10" s="103" t="s">
        <v>271</v>
      </c>
      <c r="R10" s="103" t="s">
        <v>197</v>
      </c>
      <c r="S10" s="95" t="s">
        <v>340</v>
      </c>
    </row>
    <row r="11" spans="1:19" s="79" customFormat="1" ht="57" x14ac:dyDescent="0.45">
      <c r="A11" s="103" t="s">
        <v>277</v>
      </c>
      <c r="B11" s="103" t="s">
        <v>338</v>
      </c>
      <c r="C11" s="95" t="s">
        <v>281</v>
      </c>
      <c r="D11" s="96"/>
      <c r="E11" s="96"/>
      <c r="F11" s="96"/>
      <c r="G11" s="98"/>
      <c r="H11" s="103" t="s">
        <v>292</v>
      </c>
      <c r="I11" s="107"/>
      <c r="J11" s="101">
        <v>3450</v>
      </c>
      <c r="K11" s="101"/>
      <c r="L11" s="101">
        <v>4500</v>
      </c>
      <c r="M11" s="101">
        <v>4500</v>
      </c>
      <c r="N11" s="102"/>
      <c r="O11" s="95"/>
      <c r="P11" s="95"/>
      <c r="Q11" s="103"/>
      <c r="R11" s="103"/>
      <c r="S11" s="95" t="s">
        <v>339</v>
      </c>
    </row>
    <row r="12" spans="1:19" s="79" customFormat="1" ht="85.5" x14ac:dyDescent="0.45">
      <c r="A12" s="103" t="s">
        <v>277</v>
      </c>
      <c r="B12" s="103" t="s">
        <v>279</v>
      </c>
      <c r="C12" s="95" t="s">
        <v>337</v>
      </c>
      <c r="D12" s="96" t="s">
        <v>197</v>
      </c>
      <c r="E12" s="96" t="s">
        <v>197</v>
      </c>
      <c r="F12" s="96" t="s">
        <v>197</v>
      </c>
      <c r="G12" s="98">
        <v>42125</v>
      </c>
      <c r="H12" s="103" t="s">
        <v>292</v>
      </c>
      <c r="I12" s="107"/>
      <c r="J12" s="101">
        <v>4500</v>
      </c>
      <c r="K12" s="101"/>
      <c r="L12" s="101">
        <v>3450</v>
      </c>
      <c r="M12" s="101">
        <v>3450</v>
      </c>
      <c r="N12" s="102"/>
      <c r="O12" s="95"/>
      <c r="P12" s="95"/>
      <c r="Q12" s="103"/>
      <c r="R12" s="103"/>
      <c r="S12" s="95" t="s">
        <v>339</v>
      </c>
    </row>
    <row r="13" spans="1:19" s="79" customFormat="1" ht="114" x14ac:dyDescent="0.45">
      <c r="A13" s="95" t="s">
        <v>297</v>
      </c>
      <c r="B13" s="95" t="s">
        <v>298</v>
      </c>
      <c r="C13" s="95" t="s">
        <v>299</v>
      </c>
      <c r="D13" s="96">
        <v>41855</v>
      </c>
      <c r="E13" s="96">
        <v>41872</v>
      </c>
      <c r="F13" s="96">
        <v>41883</v>
      </c>
      <c r="G13" s="98">
        <v>41883</v>
      </c>
      <c r="H13" s="103" t="s">
        <v>300</v>
      </c>
      <c r="I13" s="107">
        <v>41943</v>
      </c>
      <c r="J13" s="101">
        <v>450000</v>
      </c>
      <c r="K13" s="101"/>
      <c r="L13" s="101">
        <v>450000</v>
      </c>
      <c r="M13" s="101">
        <v>0</v>
      </c>
      <c r="N13" s="102" t="s">
        <v>197</v>
      </c>
      <c r="O13" s="95" t="s">
        <v>307</v>
      </c>
      <c r="P13" s="95" t="s">
        <v>197</v>
      </c>
      <c r="Q13" s="103" t="s">
        <v>197</v>
      </c>
      <c r="R13" s="103" t="s">
        <v>197</v>
      </c>
      <c r="S13" s="103" t="s">
        <v>197</v>
      </c>
    </row>
    <row r="14" spans="1:19" s="79" customFormat="1" ht="57" x14ac:dyDescent="0.45">
      <c r="A14" s="103" t="s">
        <v>277</v>
      </c>
      <c r="B14" s="95" t="s">
        <v>284</v>
      </c>
      <c r="C14" s="95" t="s">
        <v>285</v>
      </c>
      <c r="D14" s="96">
        <v>41778</v>
      </c>
      <c r="E14" s="96">
        <v>41776</v>
      </c>
      <c r="F14" s="96">
        <v>41808</v>
      </c>
      <c r="G14" s="98">
        <v>41821</v>
      </c>
      <c r="H14" s="103" t="s">
        <v>295</v>
      </c>
      <c r="I14" s="107">
        <v>42185</v>
      </c>
      <c r="J14" s="101">
        <v>19402</v>
      </c>
      <c r="K14" s="101"/>
      <c r="L14" s="101">
        <v>19402</v>
      </c>
      <c r="M14" s="101">
        <v>0</v>
      </c>
      <c r="N14" s="102" t="s">
        <v>197</v>
      </c>
      <c r="O14" s="95" t="s">
        <v>307</v>
      </c>
      <c r="P14" s="95" t="s">
        <v>197</v>
      </c>
      <c r="Q14" s="103" t="s">
        <v>271</v>
      </c>
      <c r="R14" s="103" t="s">
        <v>197</v>
      </c>
      <c r="S14" s="103" t="s">
        <v>197</v>
      </c>
    </row>
    <row r="15" spans="1:19" s="79" customFormat="1" ht="114" x14ac:dyDescent="0.45">
      <c r="A15" s="103" t="s">
        <v>277</v>
      </c>
      <c r="B15" s="95" t="s">
        <v>280</v>
      </c>
      <c r="C15" s="95" t="s">
        <v>281</v>
      </c>
      <c r="D15" s="96">
        <v>41670</v>
      </c>
      <c r="E15" s="96">
        <v>41689</v>
      </c>
      <c r="F15" s="96">
        <v>41744</v>
      </c>
      <c r="G15" s="98">
        <v>41760</v>
      </c>
      <c r="H15" s="103" t="s">
        <v>295</v>
      </c>
      <c r="I15" s="107">
        <v>42124</v>
      </c>
      <c r="J15" s="101">
        <v>41400</v>
      </c>
      <c r="K15" s="101"/>
      <c r="L15" s="101">
        <v>41400</v>
      </c>
      <c r="M15" s="101">
        <v>41400</v>
      </c>
      <c r="N15" s="102" t="s">
        <v>197</v>
      </c>
      <c r="O15" s="95" t="s">
        <v>307</v>
      </c>
      <c r="P15" s="95" t="s">
        <v>197</v>
      </c>
      <c r="Q15" s="103" t="s">
        <v>271</v>
      </c>
      <c r="R15" s="103" t="s">
        <v>197</v>
      </c>
      <c r="S15" s="95" t="s">
        <v>326</v>
      </c>
    </row>
    <row r="16" spans="1:19" s="79" customFormat="1" ht="114" x14ac:dyDescent="0.45">
      <c r="A16" s="103" t="s">
        <v>274</v>
      </c>
      <c r="B16" s="95" t="s">
        <v>275</v>
      </c>
      <c r="C16" s="95" t="s">
        <v>276</v>
      </c>
      <c r="D16" s="96">
        <v>41481</v>
      </c>
      <c r="E16" s="96">
        <v>41500</v>
      </c>
      <c r="F16" s="96">
        <v>41680</v>
      </c>
      <c r="G16" s="98">
        <v>41771</v>
      </c>
      <c r="H16" s="103" t="s">
        <v>295</v>
      </c>
      <c r="I16" s="107">
        <v>42135</v>
      </c>
      <c r="J16" s="108" t="s">
        <v>301</v>
      </c>
      <c r="K16" s="108"/>
      <c r="L16" s="101">
        <v>701162</v>
      </c>
      <c r="M16" s="109">
        <v>85543.19</v>
      </c>
      <c r="N16" s="102" t="s">
        <v>197</v>
      </c>
      <c r="O16" s="95" t="s">
        <v>343</v>
      </c>
      <c r="P16" s="95" t="s">
        <v>197</v>
      </c>
      <c r="Q16" s="103" t="s">
        <v>271</v>
      </c>
      <c r="R16" s="103" t="s">
        <v>197</v>
      </c>
      <c r="S16" s="95" t="s">
        <v>326</v>
      </c>
    </row>
    <row r="17" spans="1:320" s="79" customFormat="1" ht="57" x14ac:dyDescent="0.45">
      <c r="A17" s="103" t="s">
        <v>310</v>
      </c>
      <c r="B17" s="95" t="s">
        <v>311</v>
      </c>
      <c r="C17" s="95"/>
      <c r="D17" s="96"/>
      <c r="E17" s="96"/>
      <c r="F17" s="96"/>
      <c r="G17" s="98"/>
      <c r="H17" s="103" t="s">
        <v>295</v>
      </c>
      <c r="I17" s="107">
        <v>42185</v>
      </c>
      <c r="J17" s="101"/>
      <c r="K17" s="101"/>
      <c r="L17" s="101">
        <v>513807.21</v>
      </c>
      <c r="M17" s="110"/>
      <c r="N17" s="102" t="s">
        <v>197</v>
      </c>
      <c r="O17" s="95" t="s">
        <v>197</v>
      </c>
      <c r="P17" s="95" t="s">
        <v>197</v>
      </c>
      <c r="Q17" s="103" t="s">
        <v>271</v>
      </c>
      <c r="R17" s="103" t="s">
        <v>197</v>
      </c>
      <c r="S17" s="95" t="s">
        <v>329</v>
      </c>
    </row>
    <row r="18" spans="1:320" s="79" customFormat="1" ht="57" x14ac:dyDescent="0.45">
      <c r="A18" s="103" t="s">
        <v>321</v>
      </c>
      <c r="B18" s="95" t="s">
        <v>322</v>
      </c>
      <c r="C18" s="95"/>
      <c r="D18" s="96"/>
      <c r="E18" s="96"/>
      <c r="F18" s="96"/>
      <c r="G18" s="98"/>
      <c r="H18" s="103" t="s">
        <v>292</v>
      </c>
      <c r="I18" s="107" t="s">
        <v>292</v>
      </c>
      <c r="J18" s="92" t="s">
        <v>344</v>
      </c>
      <c r="K18" s="101"/>
      <c r="L18" s="101">
        <v>279855.92</v>
      </c>
      <c r="M18" s="110"/>
      <c r="N18" s="102"/>
      <c r="O18" s="95"/>
      <c r="P18" s="95"/>
      <c r="Q18" s="103"/>
      <c r="R18" s="103"/>
      <c r="S18" s="95" t="s">
        <v>328</v>
      </c>
    </row>
    <row r="19" spans="1:320" s="79" customFormat="1" ht="85.5" x14ac:dyDescent="0.45">
      <c r="A19" s="94" t="s">
        <v>286</v>
      </c>
      <c r="B19" s="86" t="s">
        <v>287</v>
      </c>
      <c r="C19" s="86" t="s">
        <v>289</v>
      </c>
      <c r="D19" s="87">
        <v>41761</v>
      </c>
      <c r="E19" s="87">
        <v>41772</v>
      </c>
      <c r="F19" s="87">
        <v>41808</v>
      </c>
      <c r="G19" s="89" t="s">
        <v>197</v>
      </c>
      <c r="H19" s="94" t="s">
        <v>295</v>
      </c>
      <c r="I19" s="91">
        <v>42172</v>
      </c>
      <c r="J19" s="92">
        <v>158773.10999999999</v>
      </c>
      <c r="K19" s="92"/>
      <c r="L19" s="92">
        <v>147189.09</v>
      </c>
      <c r="M19" s="92">
        <v>11584.02</v>
      </c>
      <c r="N19" s="93" t="s">
        <v>197</v>
      </c>
      <c r="O19" s="93" t="s">
        <v>197</v>
      </c>
      <c r="P19" s="93" t="s">
        <v>197</v>
      </c>
      <c r="Q19" s="93" t="s">
        <v>197</v>
      </c>
      <c r="R19" s="93" t="s">
        <v>197</v>
      </c>
      <c r="S19" s="93" t="s">
        <v>197</v>
      </c>
    </row>
    <row r="20" spans="1:320" s="79" customFormat="1" ht="57" x14ac:dyDescent="0.45">
      <c r="A20" s="94" t="s">
        <v>333</v>
      </c>
      <c r="B20" s="86" t="s">
        <v>317</v>
      </c>
      <c r="C20" s="86" t="s">
        <v>318</v>
      </c>
      <c r="D20" s="87">
        <v>42013</v>
      </c>
      <c r="E20" s="87">
        <v>42032</v>
      </c>
      <c r="F20" s="87">
        <v>42102</v>
      </c>
      <c r="G20" s="89">
        <v>42013</v>
      </c>
      <c r="H20" s="90">
        <v>42032</v>
      </c>
      <c r="I20" s="91">
        <v>42102</v>
      </c>
      <c r="J20" s="92">
        <v>290928</v>
      </c>
      <c r="K20" s="92"/>
      <c r="L20" s="92">
        <v>290928</v>
      </c>
      <c r="M20" s="92">
        <v>0</v>
      </c>
      <c r="N20" s="93" t="s">
        <v>197</v>
      </c>
      <c r="O20" s="93" t="s">
        <v>307</v>
      </c>
      <c r="P20" s="93" t="s">
        <v>197</v>
      </c>
      <c r="Q20" s="93" t="s">
        <v>197</v>
      </c>
      <c r="R20" s="93" t="s">
        <v>197</v>
      </c>
      <c r="S20" s="93" t="s">
        <v>197</v>
      </c>
    </row>
    <row r="21" spans="1:320" s="79" customFormat="1" ht="57" x14ac:dyDescent="0.45">
      <c r="A21" s="94" t="s">
        <v>320</v>
      </c>
      <c r="B21" s="86" t="s">
        <v>341</v>
      </c>
      <c r="C21" s="86" t="s">
        <v>197</v>
      </c>
      <c r="D21" s="86" t="s">
        <v>197</v>
      </c>
      <c r="E21" s="86" t="s">
        <v>197</v>
      </c>
      <c r="F21" s="86" t="s">
        <v>197</v>
      </c>
      <c r="G21" s="86" t="s">
        <v>197</v>
      </c>
      <c r="H21" s="86" t="s">
        <v>197</v>
      </c>
      <c r="I21" s="111" t="s">
        <v>197</v>
      </c>
      <c r="J21" s="86" t="s">
        <v>324</v>
      </c>
      <c r="K21" s="86"/>
      <c r="L21" s="92">
        <v>920156.92</v>
      </c>
      <c r="M21" s="92"/>
      <c r="N21" s="93"/>
      <c r="O21" s="93"/>
      <c r="P21" s="93"/>
      <c r="Q21" s="93"/>
      <c r="R21" s="93"/>
      <c r="S21" s="93"/>
    </row>
    <row r="22" spans="1:320" s="79" customFormat="1" ht="57" x14ac:dyDescent="0.45">
      <c r="A22" s="94" t="s">
        <v>320</v>
      </c>
      <c r="B22" s="86" t="s">
        <v>342</v>
      </c>
      <c r="C22" s="86" t="s">
        <v>197</v>
      </c>
      <c r="D22" s="86" t="s">
        <v>197</v>
      </c>
      <c r="E22" s="86" t="s">
        <v>197</v>
      </c>
      <c r="F22" s="86" t="s">
        <v>197</v>
      </c>
      <c r="G22" s="86" t="s">
        <v>197</v>
      </c>
      <c r="H22" s="86" t="s">
        <v>197</v>
      </c>
      <c r="I22" s="111" t="s">
        <v>197</v>
      </c>
      <c r="J22" s="86" t="s">
        <v>344</v>
      </c>
      <c r="K22" s="86"/>
      <c r="L22" s="92">
        <v>538268.79</v>
      </c>
      <c r="M22" s="92"/>
      <c r="N22" s="93"/>
      <c r="O22" s="93"/>
      <c r="P22" s="93"/>
      <c r="Q22" s="93"/>
      <c r="R22" s="93"/>
      <c r="S22" s="93"/>
    </row>
    <row r="23" spans="1:320" s="79" customFormat="1" ht="85.5" x14ac:dyDescent="0.45">
      <c r="A23" s="94" t="s">
        <v>312</v>
      </c>
      <c r="B23" s="86" t="s">
        <v>313</v>
      </c>
      <c r="C23" s="86" t="s">
        <v>314</v>
      </c>
      <c r="D23" s="87">
        <v>42087</v>
      </c>
      <c r="E23" s="87">
        <v>42104</v>
      </c>
      <c r="F23" s="87">
        <v>42135</v>
      </c>
      <c r="G23" s="89">
        <v>42156</v>
      </c>
      <c r="H23" s="94" t="s">
        <v>315</v>
      </c>
      <c r="I23" s="91">
        <v>43343</v>
      </c>
      <c r="J23" s="92">
        <f>1129130+32260.86</f>
        <v>1161390.8600000001</v>
      </c>
      <c r="K23" s="112"/>
      <c r="L23" s="92">
        <v>0</v>
      </c>
      <c r="M23" s="92">
        <f>1129130+32260.86</f>
        <v>1161390.8600000001</v>
      </c>
      <c r="N23" s="93" t="s">
        <v>197</v>
      </c>
      <c r="O23" s="93" t="s">
        <v>197</v>
      </c>
      <c r="P23" s="93" t="s">
        <v>197</v>
      </c>
      <c r="Q23" s="93" t="s">
        <v>197</v>
      </c>
      <c r="R23" s="93" t="s">
        <v>197</v>
      </c>
      <c r="S23" s="112" t="s">
        <v>316</v>
      </c>
    </row>
    <row r="24" spans="1:320" s="79" customFormat="1" ht="57" x14ac:dyDescent="0.45">
      <c r="A24" s="86" t="s">
        <v>303</v>
      </c>
      <c r="B24" s="86" t="s">
        <v>304</v>
      </c>
      <c r="C24" s="86" t="s">
        <v>305</v>
      </c>
      <c r="D24" s="88" t="s">
        <v>197</v>
      </c>
      <c r="E24" s="88">
        <v>41850</v>
      </c>
      <c r="F24" s="88">
        <v>41936</v>
      </c>
      <c r="G24" s="88">
        <v>41864</v>
      </c>
      <c r="H24" s="86" t="s">
        <v>327</v>
      </c>
      <c r="I24" s="111"/>
      <c r="J24" s="112">
        <v>263491.39</v>
      </c>
      <c r="K24" s="112"/>
      <c r="L24" s="112">
        <v>0</v>
      </c>
      <c r="M24" s="112">
        <v>263491.39</v>
      </c>
      <c r="N24" s="113" t="s">
        <v>197</v>
      </c>
      <c r="O24" s="93" t="s">
        <v>307</v>
      </c>
      <c r="P24" s="113" t="s">
        <v>197</v>
      </c>
      <c r="Q24" s="113" t="s">
        <v>197</v>
      </c>
      <c r="R24" s="113" t="s">
        <v>197</v>
      </c>
      <c r="S24" s="113" t="s">
        <v>197</v>
      </c>
    </row>
    <row r="25" spans="1:320" s="94" customFormat="1" x14ac:dyDescent="0.45">
      <c r="A25" s="114"/>
      <c r="B25" s="86"/>
      <c r="C25" s="86"/>
      <c r="D25" s="87"/>
      <c r="E25" s="87"/>
      <c r="F25" s="87"/>
      <c r="G25" s="87"/>
      <c r="I25" s="115"/>
      <c r="J25" s="116"/>
      <c r="K25" s="116"/>
      <c r="L25" s="116"/>
      <c r="M25" s="116"/>
      <c r="N25" s="93"/>
      <c r="O25" s="86"/>
      <c r="P25" s="93"/>
      <c r="Q25" s="93"/>
      <c r="R25" s="93"/>
      <c r="S25" s="93"/>
      <c r="T25" s="117"/>
      <c r="U25" s="72"/>
      <c r="V25" s="72"/>
      <c r="W25" s="72"/>
      <c r="X25" s="72"/>
      <c r="Y25" s="72"/>
      <c r="Z25" s="72"/>
      <c r="AA25" s="72"/>
      <c r="AB25" s="72"/>
      <c r="AC25" s="72"/>
      <c r="AD25" s="72"/>
      <c r="AE25" s="72"/>
      <c r="AF25" s="72"/>
      <c r="AG25" s="72"/>
      <c r="AH25" s="72"/>
      <c r="AI25" s="72"/>
      <c r="AJ25" s="72"/>
      <c r="AK25" s="72"/>
      <c r="AL25" s="72"/>
      <c r="AM25" s="72"/>
      <c r="AN25" s="72"/>
      <c r="AO25" s="72"/>
      <c r="AP25" s="72"/>
      <c r="AQ25" s="72"/>
      <c r="AR25" s="72"/>
      <c r="AS25" s="72"/>
      <c r="AT25" s="72"/>
      <c r="AU25" s="72"/>
      <c r="AV25" s="72"/>
      <c r="AW25" s="72"/>
      <c r="AX25" s="72"/>
      <c r="AY25" s="72"/>
      <c r="AZ25" s="72"/>
      <c r="BA25" s="72"/>
      <c r="BB25" s="72"/>
      <c r="BC25" s="72"/>
      <c r="BD25" s="72"/>
      <c r="BE25" s="72"/>
      <c r="BF25" s="72"/>
      <c r="BG25" s="72"/>
      <c r="BH25" s="72"/>
      <c r="BI25" s="72"/>
      <c r="BJ25" s="72"/>
      <c r="BK25" s="72"/>
      <c r="BL25" s="72"/>
      <c r="BM25" s="72"/>
      <c r="BN25" s="72"/>
      <c r="BO25" s="72"/>
      <c r="BP25" s="72"/>
      <c r="BQ25" s="72"/>
      <c r="BR25" s="72"/>
      <c r="BS25" s="72"/>
      <c r="BT25" s="72"/>
      <c r="BU25" s="72"/>
      <c r="BV25" s="72"/>
      <c r="BW25" s="72"/>
      <c r="BX25" s="72"/>
      <c r="BY25" s="72"/>
      <c r="BZ25" s="72"/>
      <c r="CA25" s="72"/>
      <c r="CB25" s="72"/>
      <c r="CC25" s="72"/>
      <c r="CD25" s="72"/>
      <c r="CE25" s="72"/>
      <c r="CF25" s="72"/>
      <c r="CG25" s="72"/>
      <c r="CH25" s="72"/>
      <c r="CI25" s="72"/>
      <c r="CJ25" s="72"/>
      <c r="CK25" s="72"/>
      <c r="CL25" s="72"/>
      <c r="CM25" s="72"/>
      <c r="CN25" s="72"/>
      <c r="CO25" s="72"/>
      <c r="CP25" s="72"/>
      <c r="CQ25" s="72"/>
      <c r="CR25" s="72"/>
      <c r="CS25" s="72"/>
      <c r="CT25" s="72"/>
      <c r="CU25" s="72"/>
      <c r="CV25" s="72"/>
      <c r="CW25" s="72"/>
      <c r="CX25" s="72"/>
      <c r="CY25" s="72"/>
      <c r="CZ25" s="72"/>
      <c r="DA25" s="72"/>
      <c r="DB25" s="72"/>
      <c r="DC25" s="72"/>
      <c r="DD25" s="72"/>
      <c r="DE25" s="72"/>
      <c r="DF25" s="72"/>
      <c r="DG25" s="72"/>
      <c r="DH25" s="72"/>
      <c r="DI25" s="72"/>
      <c r="DJ25" s="72"/>
      <c r="DK25" s="72"/>
      <c r="DL25" s="72"/>
      <c r="DM25" s="72"/>
      <c r="DN25" s="72"/>
      <c r="DO25" s="72"/>
      <c r="DP25" s="72"/>
      <c r="DQ25" s="72"/>
      <c r="DR25" s="72"/>
      <c r="DS25" s="72"/>
      <c r="DT25" s="72"/>
      <c r="DU25" s="72"/>
      <c r="DV25" s="72"/>
      <c r="DW25" s="72"/>
      <c r="DX25" s="72"/>
      <c r="DY25" s="72"/>
      <c r="DZ25" s="72"/>
      <c r="EA25" s="72"/>
      <c r="EB25" s="72"/>
      <c r="EC25" s="72"/>
      <c r="ED25" s="72"/>
      <c r="EE25" s="72"/>
      <c r="EF25" s="72"/>
      <c r="EG25" s="72"/>
      <c r="EH25" s="72"/>
      <c r="EI25" s="72"/>
      <c r="EJ25" s="72"/>
      <c r="EK25" s="72"/>
      <c r="EL25" s="72"/>
      <c r="EM25" s="72"/>
      <c r="EN25" s="72"/>
      <c r="EO25" s="72"/>
      <c r="EP25" s="72"/>
      <c r="EQ25" s="72"/>
      <c r="ER25" s="72"/>
      <c r="ES25" s="72"/>
      <c r="ET25" s="72"/>
      <c r="EU25" s="72"/>
      <c r="EV25" s="72"/>
      <c r="EW25" s="72"/>
      <c r="EX25" s="72"/>
      <c r="EY25" s="72"/>
      <c r="EZ25" s="72"/>
      <c r="FA25" s="72"/>
      <c r="FB25" s="72"/>
      <c r="FC25" s="72"/>
      <c r="FD25" s="72"/>
      <c r="FE25" s="72"/>
      <c r="FF25" s="72"/>
      <c r="FG25" s="72"/>
      <c r="FH25" s="72"/>
      <c r="FI25" s="72"/>
      <c r="FJ25" s="72"/>
      <c r="FK25" s="72"/>
      <c r="FL25" s="72"/>
      <c r="FM25" s="72"/>
      <c r="FN25" s="72"/>
      <c r="FO25" s="72"/>
      <c r="FP25" s="72"/>
      <c r="FQ25" s="72"/>
      <c r="FR25" s="72"/>
      <c r="FS25" s="72"/>
      <c r="FT25" s="72"/>
      <c r="FU25" s="72"/>
      <c r="FV25" s="72"/>
      <c r="FW25" s="72"/>
      <c r="FX25" s="72"/>
      <c r="FY25" s="72"/>
      <c r="FZ25" s="72"/>
      <c r="GA25" s="72"/>
      <c r="GB25" s="72"/>
      <c r="GC25" s="72"/>
      <c r="GD25" s="72"/>
      <c r="GE25" s="72"/>
      <c r="GF25" s="72"/>
      <c r="GG25" s="72"/>
      <c r="GH25" s="72"/>
      <c r="GI25" s="72"/>
      <c r="GJ25" s="72"/>
      <c r="GK25" s="72"/>
      <c r="GL25" s="72"/>
      <c r="GM25" s="72"/>
      <c r="GN25" s="72"/>
      <c r="GO25" s="72"/>
      <c r="GP25" s="72"/>
      <c r="GQ25" s="72"/>
      <c r="GR25" s="72"/>
      <c r="GS25" s="72"/>
      <c r="GT25" s="72"/>
      <c r="GU25" s="72"/>
      <c r="GV25" s="72"/>
      <c r="GW25" s="72"/>
      <c r="GX25" s="72"/>
      <c r="GY25" s="72"/>
      <c r="GZ25" s="72"/>
      <c r="HA25" s="72"/>
      <c r="HB25" s="72"/>
      <c r="HC25" s="72"/>
      <c r="HD25" s="72"/>
      <c r="HE25" s="72"/>
      <c r="HF25" s="72"/>
      <c r="HG25" s="72"/>
      <c r="HH25" s="72"/>
      <c r="HI25" s="72"/>
      <c r="HJ25" s="72"/>
      <c r="HK25" s="72"/>
      <c r="HL25" s="72"/>
      <c r="HM25" s="72"/>
      <c r="HN25" s="72"/>
      <c r="HO25" s="72"/>
      <c r="HP25" s="72"/>
      <c r="HQ25" s="72"/>
      <c r="HR25" s="72"/>
      <c r="HS25" s="72"/>
      <c r="HT25" s="72"/>
      <c r="HU25" s="72"/>
      <c r="HV25" s="72"/>
      <c r="HW25" s="72"/>
      <c r="HX25" s="72"/>
      <c r="HY25" s="72"/>
      <c r="HZ25" s="72"/>
      <c r="IA25" s="72"/>
      <c r="IB25" s="72"/>
      <c r="IC25" s="72"/>
      <c r="ID25" s="72"/>
      <c r="IE25" s="72"/>
      <c r="IF25" s="72"/>
      <c r="IG25" s="72"/>
      <c r="IH25" s="72"/>
      <c r="II25" s="72"/>
      <c r="IJ25" s="72"/>
      <c r="IK25" s="72"/>
      <c r="IL25" s="72"/>
      <c r="IM25" s="72"/>
      <c r="IN25" s="72"/>
      <c r="IO25" s="72"/>
      <c r="IP25" s="72"/>
      <c r="IQ25" s="72"/>
      <c r="IR25" s="72"/>
      <c r="IS25" s="72"/>
      <c r="IT25" s="72"/>
      <c r="IU25" s="72"/>
      <c r="IV25" s="72"/>
      <c r="IW25" s="72"/>
      <c r="IX25" s="72"/>
      <c r="IY25" s="72"/>
      <c r="IZ25" s="72"/>
      <c r="JA25" s="72"/>
      <c r="JB25" s="72"/>
      <c r="JC25" s="72"/>
      <c r="JD25" s="72"/>
      <c r="JE25" s="72"/>
      <c r="JF25" s="72"/>
      <c r="JG25" s="72"/>
      <c r="JH25" s="72"/>
      <c r="JI25" s="72"/>
      <c r="JJ25" s="72"/>
      <c r="JK25" s="72"/>
      <c r="JL25" s="72"/>
      <c r="JM25" s="72"/>
      <c r="JN25" s="72"/>
      <c r="JO25" s="72"/>
      <c r="JP25" s="72"/>
      <c r="JQ25" s="72"/>
      <c r="JR25" s="72"/>
      <c r="JS25" s="72"/>
      <c r="JT25" s="72"/>
      <c r="JU25" s="72"/>
      <c r="JV25" s="72"/>
      <c r="JW25" s="72"/>
      <c r="JX25" s="72"/>
      <c r="JY25" s="72"/>
      <c r="JZ25" s="72"/>
      <c r="KA25" s="72"/>
      <c r="KB25" s="72"/>
      <c r="KC25" s="72"/>
      <c r="KD25" s="72"/>
      <c r="KE25" s="72"/>
      <c r="KF25" s="72"/>
      <c r="KG25" s="72"/>
      <c r="KH25" s="72"/>
      <c r="KI25" s="72"/>
      <c r="KJ25" s="72"/>
      <c r="KK25" s="72"/>
      <c r="KL25" s="72"/>
      <c r="KM25" s="72"/>
      <c r="KN25" s="72"/>
      <c r="KO25" s="72"/>
      <c r="KP25" s="72"/>
      <c r="KQ25" s="72"/>
      <c r="KR25" s="72"/>
      <c r="KS25" s="72"/>
      <c r="KT25" s="72"/>
      <c r="KU25" s="72"/>
      <c r="KV25" s="72"/>
      <c r="KW25" s="72"/>
      <c r="KX25" s="72"/>
      <c r="KY25" s="72"/>
      <c r="KZ25" s="72"/>
      <c r="LA25" s="72"/>
      <c r="LB25" s="72"/>
      <c r="LC25" s="72"/>
      <c r="LD25" s="72"/>
      <c r="LE25" s="72"/>
      <c r="LF25" s="72"/>
      <c r="LG25" s="72"/>
      <c r="LH25" s="72"/>
    </row>
    <row r="26" spans="1:320" x14ac:dyDescent="0.45">
      <c r="D26" s="118"/>
      <c r="E26" s="118"/>
      <c r="F26" s="118"/>
    </row>
    <row r="27" spans="1:320" x14ac:dyDescent="0.45">
      <c r="D27" s="118"/>
      <c r="E27" s="118"/>
      <c r="F27" s="118"/>
    </row>
    <row r="28" spans="1:320" x14ac:dyDescent="0.45">
      <c r="D28" s="118"/>
      <c r="E28" s="118"/>
      <c r="F28" s="118"/>
    </row>
    <row r="29" spans="1:320" x14ac:dyDescent="0.45">
      <c r="D29" s="118"/>
      <c r="E29" s="118"/>
      <c r="F29" s="118"/>
    </row>
    <row r="30" spans="1:320" x14ac:dyDescent="0.45">
      <c r="D30" s="118"/>
      <c r="E30" s="118"/>
      <c r="F30" s="118"/>
    </row>
    <row r="31" spans="1:320" x14ac:dyDescent="0.45">
      <c r="D31" s="118"/>
      <c r="E31" s="118"/>
      <c r="F31" s="118"/>
    </row>
    <row r="32" spans="1:320" x14ac:dyDescent="0.45">
      <c r="D32" s="118"/>
      <c r="E32" s="118"/>
      <c r="F32" s="118"/>
    </row>
    <row r="33" spans="4:6" x14ac:dyDescent="0.45">
      <c r="D33" s="118"/>
      <c r="E33" s="118"/>
      <c r="F33" s="118"/>
    </row>
    <row r="34" spans="4:6" x14ac:dyDescent="0.45">
      <c r="D34" s="118"/>
      <c r="E34" s="118"/>
      <c r="F34" s="118"/>
    </row>
    <row r="35" spans="4:6" x14ac:dyDescent="0.45">
      <c r="D35" s="118"/>
      <c r="E35" s="118"/>
      <c r="F35" s="118"/>
    </row>
    <row r="36" spans="4:6" x14ac:dyDescent="0.45">
      <c r="D36" s="118"/>
      <c r="E36" s="118"/>
      <c r="F36" s="118"/>
    </row>
    <row r="37" spans="4:6" x14ac:dyDescent="0.45">
      <c r="D37" s="118"/>
      <c r="E37" s="118"/>
      <c r="F37" s="118"/>
    </row>
    <row r="38" spans="4:6" x14ac:dyDescent="0.45">
      <c r="D38" s="118"/>
      <c r="E38" s="118"/>
      <c r="F38" s="118"/>
    </row>
    <row r="39" spans="4:6" x14ac:dyDescent="0.45">
      <c r="D39" s="118"/>
      <c r="E39" s="118"/>
      <c r="F39" s="118"/>
    </row>
    <row r="40" spans="4:6" x14ac:dyDescent="0.45">
      <c r="D40" s="118"/>
      <c r="E40" s="118"/>
      <c r="F40" s="118"/>
    </row>
    <row r="41" spans="4:6" x14ac:dyDescent="0.45">
      <c r="D41" s="118"/>
      <c r="E41" s="118"/>
      <c r="F41" s="118"/>
    </row>
    <row r="42" spans="4:6" x14ac:dyDescent="0.45">
      <c r="D42" s="118"/>
      <c r="E42" s="118"/>
      <c r="F42" s="118"/>
    </row>
    <row r="43" spans="4:6" x14ac:dyDescent="0.45">
      <c r="D43" s="118"/>
      <c r="E43" s="118"/>
      <c r="F43" s="118"/>
    </row>
    <row r="44" spans="4:6" x14ac:dyDescent="0.45">
      <c r="D44" s="118"/>
      <c r="E44" s="118"/>
      <c r="F44" s="118"/>
    </row>
    <row r="45" spans="4:6" x14ac:dyDescent="0.45">
      <c r="D45" s="118"/>
      <c r="E45" s="118"/>
      <c r="F45" s="118"/>
    </row>
    <row r="46" spans="4:6" x14ac:dyDescent="0.45">
      <c r="D46" s="118"/>
      <c r="E46" s="118"/>
      <c r="F46" s="118"/>
    </row>
    <row r="47" spans="4:6" x14ac:dyDescent="0.45">
      <c r="D47" s="118"/>
      <c r="E47" s="118"/>
      <c r="F47" s="118"/>
    </row>
    <row r="48" spans="4:6" x14ac:dyDescent="0.45">
      <c r="D48" s="118"/>
      <c r="E48" s="118"/>
      <c r="F48" s="118"/>
    </row>
    <row r="49" spans="1:6" x14ac:dyDescent="0.45">
      <c r="D49" s="118"/>
      <c r="E49" s="118"/>
      <c r="F49" s="118"/>
    </row>
    <row r="50" spans="1:6" x14ac:dyDescent="0.45">
      <c r="D50" s="118"/>
      <c r="E50" s="118"/>
      <c r="F50" s="118"/>
    </row>
    <row r="51" spans="1:6" x14ac:dyDescent="0.45">
      <c r="D51" s="118"/>
      <c r="E51" s="118"/>
      <c r="F51" s="118"/>
    </row>
    <row r="52" spans="1:6" x14ac:dyDescent="0.45">
      <c r="D52" s="118"/>
      <c r="E52" s="118"/>
      <c r="F52" s="118"/>
    </row>
    <row r="53" spans="1:6" x14ac:dyDescent="0.45">
      <c r="D53" s="118"/>
      <c r="E53" s="118"/>
      <c r="F53" s="118"/>
    </row>
    <row r="54" spans="1:6" x14ac:dyDescent="0.45">
      <c r="D54" s="118"/>
      <c r="E54" s="118"/>
      <c r="F54" s="118"/>
    </row>
    <row r="55" spans="1:6" x14ac:dyDescent="0.45">
      <c r="D55" s="118"/>
      <c r="E55" s="118"/>
      <c r="F55" s="118"/>
    </row>
    <row r="56" spans="1:6" x14ac:dyDescent="0.45">
      <c r="D56" s="118"/>
      <c r="E56" s="118"/>
      <c r="F56" s="118"/>
    </row>
    <row r="57" spans="1:6" x14ac:dyDescent="0.45">
      <c r="D57" s="118"/>
      <c r="E57" s="118"/>
      <c r="F57" s="118"/>
    </row>
    <row r="58" spans="1:6" x14ac:dyDescent="0.45">
      <c r="D58" s="118"/>
      <c r="E58" s="118"/>
      <c r="F58" s="118"/>
    </row>
    <row r="59" spans="1:6" x14ac:dyDescent="0.45">
      <c r="D59" s="118"/>
      <c r="E59" s="118"/>
      <c r="F59" s="118"/>
    </row>
    <row r="60" spans="1:6" x14ac:dyDescent="0.45">
      <c r="A60" s="76" t="s">
        <v>245</v>
      </c>
      <c r="D60" s="118"/>
      <c r="E60" s="118"/>
      <c r="F60" s="118"/>
    </row>
    <row r="61" spans="1:6" x14ac:dyDescent="0.45">
      <c r="D61" s="118"/>
      <c r="E61" s="118"/>
      <c r="F61" s="118"/>
    </row>
    <row r="62" spans="1:6" x14ac:dyDescent="0.45">
      <c r="D62" s="118"/>
      <c r="E62" s="118"/>
      <c r="F62" s="118"/>
    </row>
    <row r="63" spans="1:6" x14ac:dyDescent="0.45">
      <c r="D63" s="118"/>
      <c r="E63" s="118"/>
      <c r="F63" s="118"/>
    </row>
    <row r="64" spans="1:6" x14ac:dyDescent="0.45">
      <c r="D64" s="118"/>
      <c r="E64" s="118"/>
      <c r="F64" s="118"/>
    </row>
    <row r="65" spans="4:6" x14ac:dyDescent="0.45">
      <c r="D65" s="118"/>
      <c r="E65" s="118"/>
      <c r="F65" s="118"/>
    </row>
    <row r="66" spans="4:6" x14ac:dyDescent="0.45">
      <c r="D66" s="118"/>
      <c r="E66" s="118"/>
      <c r="F66" s="118"/>
    </row>
    <row r="67" spans="4:6" x14ac:dyDescent="0.45">
      <c r="D67" s="118"/>
      <c r="E67" s="118"/>
      <c r="F67" s="118"/>
    </row>
    <row r="68" spans="4:6" x14ac:dyDescent="0.45">
      <c r="D68" s="118"/>
      <c r="E68" s="118"/>
      <c r="F68" s="118"/>
    </row>
    <row r="69" spans="4:6" x14ac:dyDescent="0.45">
      <c r="D69" s="118"/>
      <c r="E69" s="118"/>
      <c r="F69" s="118"/>
    </row>
    <row r="70" spans="4:6" x14ac:dyDescent="0.45">
      <c r="D70" s="118"/>
      <c r="E70" s="118"/>
      <c r="F70" s="118"/>
    </row>
    <row r="71" spans="4:6" x14ac:dyDescent="0.45">
      <c r="D71" s="118"/>
      <c r="E71" s="118"/>
      <c r="F71" s="118"/>
    </row>
    <row r="72" spans="4:6" x14ac:dyDescent="0.45">
      <c r="D72" s="118"/>
      <c r="E72" s="118"/>
      <c r="F72" s="118"/>
    </row>
    <row r="73" spans="4:6" x14ac:dyDescent="0.45">
      <c r="D73" s="118"/>
      <c r="E73" s="118"/>
      <c r="F73" s="118"/>
    </row>
    <row r="74" spans="4:6" x14ac:dyDescent="0.45">
      <c r="D74" s="118"/>
      <c r="E74" s="118"/>
      <c r="F74" s="118"/>
    </row>
    <row r="75" spans="4:6" x14ac:dyDescent="0.45">
      <c r="D75" s="118"/>
      <c r="E75" s="118"/>
      <c r="F75" s="118"/>
    </row>
    <row r="76" spans="4:6" x14ac:dyDescent="0.45">
      <c r="D76" s="118"/>
      <c r="E76" s="118"/>
      <c r="F76" s="118"/>
    </row>
    <row r="77" spans="4:6" x14ac:dyDescent="0.45">
      <c r="D77" s="118"/>
      <c r="E77" s="118"/>
      <c r="F77" s="118"/>
    </row>
    <row r="78" spans="4:6" x14ac:dyDescent="0.45">
      <c r="D78" s="118"/>
      <c r="E78" s="118"/>
      <c r="F78" s="118"/>
    </row>
    <row r="79" spans="4:6" x14ac:dyDescent="0.45">
      <c r="D79" s="118"/>
      <c r="E79" s="118"/>
      <c r="F79" s="118"/>
    </row>
    <row r="80" spans="4:6" x14ac:dyDescent="0.45">
      <c r="D80" s="118"/>
      <c r="E80" s="118"/>
      <c r="F80" s="118"/>
    </row>
    <row r="81" spans="4:6" x14ac:dyDescent="0.45">
      <c r="D81" s="118"/>
      <c r="E81" s="118"/>
      <c r="F81" s="118"/>
    </row>
    <row r="82" spans="4:6" x14ac:dyDescent="0.45">
      <c r="D82" s="118"/>
      <c r="E82" s="118"/>
      <c r="F82" s="118"/>
    </row>
    <row r="83" spans="4:6" x14ac:dyDescent="0.45">
      <c r="D83" s="118"/>
      <c r="E83" s="118"/>
      <c r="F83" s="118"/>
    </row>
    <row r="84" spans="4:6" x14ac:dyDescent="0.45">
      <c r="D84" s="118"/>
      <c r="E84" s="118"/>
      <c r="F84" s="118"/>
    </row>
    <row r="85" spans="4:6" x14ac:dyDescent="0.45">
      <c r="D85" s="118"/>
      <c r="E85" s="118"/>
      <c r="F85" s="118"/>
    </row>
    <row r="86" spans="4:6" x14ac:dyDescent="0.45">
      <c r="D86" s="118"/>
      <c r="E86" s="118"/>
      <c r="F86" s="118"/>
    </row>
    <row r="87" spans="4:6" x14ac:dyDescent="0.45">
      <c r="D87" s="118"/>
      <c r="E87" s="118"/>
      <c r="F87" s="118"/>
    </row>
    <row r="88" spans="4:6" x14ac:dyDescent="0.45">
      <c r="D88" s="118"/>
      <c r="E88" s="118"/>
      <c r="F88" s="118"/>
    </row>
    <row r="89" spans="4:6" x14ac:dyDescent="0.45">
      <c r="D89" s="118"/>
      <c r="E89" s="118"/>
      <c r="F89" s="118"/>
    </row>
    <row r="90" spans="4:6" x14ac:dyDescent="0.45">
      <c r="D90" s="118"/>
      <c r="E90" s="118"/>
      <c r="F90" s="118"/>
    </row>
    <row r="91" spans="4:6" x14ac:dyDescent="0.45">
      <c r="D91" s="118"/>
      <c r="E91" s="118"/>
      <c r="F91" s="118"/>
    </row>
    <row r="92" spans="4:6" x14ac:dyDescent="0.45">
      <c r="D92" s="118"/>
      <c r="E92" s="118"/>
      <c r="F92" s="118"/>
    </row>
    <row r="93" spans="4:6" x14ac:dyDescent="0.45">
      <c r="D93" s="118"/>
      <c r="E93" s="118"/>
      <c r="F93" s="118"/>
    </row>
    <row r="94" spans="4:6" x14ac:dyDescent="0.45">
      <c r="D94" s="118"/>
      <c r="E94" s="118"/>
      <c r="F94" s="118"/>
    </row>
    <row r="95" spans="4:6" x14ac:dyDescent="0.45">
      <c r="D95" s="118"/>
      <c r="E95" s="118"/>
      <c r="F95" s="118"/>
    </row>
    <row r="96" spans="4:6" x14ac:dyDescent="0.45">
      <c r="D96" s="118"/>
      <c r="E96" s="118"/>
      <c r="F96" s="118"/>
    </row>
    <row r="97" spans="4:6" x14ac:dyDescent="0.45">
      <c r="D97" s="118"/>
      <c r="E97" s="118"/>
      <c r="F97" s="118"/>
    </row>
    <row r="98" spans="4:6" x14ac:dyDescent="0.45">
      <c r="D98" s="118"/>
      <c r="E98" s="118"/>
      <c r="F98" s="118"/>
    </row>
    <row r="99" spans="4:6" x14ac:dyDescent="0.45">
      <c r="D99" s="118"/>
      <c r="E99" s="118"/>
      <c r="F99" s="118"/>
    </row>
    <row r="100" spans="4:6" x14ac:dyDescent="0.45">
      <c r="D100" s="118"/>
      <c r="E100" s="118"/>
      <c r="F100" s="118"/>
    </row>
    <row r="101" spans="4:6" x14ac:dyDescent="0.45">
      <c r="D101" s="118"/>
      <c r="E101" s="118"/>
      <c r="F101" s="118"/>
    </row>
    <row r="102" spans="4:6" x14ac:dyDescent="0.45">
      <c r="D102" s="118"/>
      <c r="E102" s="118"/>
      <c r="F102" s="118"/>
    </row>
    <row r="103" spans="4:6" x14ac:dyDescent="0.45">
      <c r="D103" s="118"/>
      <c r="E103" s="118"/>
      <c r="F103" s="118"/>
    </row>
    <row r="104" spans="4:6" x14ac:dyDescent="0.45">
      <c r="D104" s="118"/>
      <c r="E104" s="118"/>
      <c r="F104" s="118"/>
    </row>
    <row r="105" spans="4:6" x14ac:dyDescent="0.45">
      <c r="D105" s="118"/>
      <c r="E105" s="118"/>
      <c r="F105" s="118"/>
    </row>
    <row r="106" spans="4:6" x14ac:dyDescent="0.45">
      <c r="D106" s="118"/>
      <c r="E106" s="118"/>
      <c r="F106" s="118"/>
    </row>
    <row r="107" spans="4:6" x14ac:dyDescent="0.45">
      <c r="D107" s="118"/>
      <c r="E107" s="118"/>
      <c r="F107" s="118"/>
    </row>
    <row r="108" spans="4:6" x14ac:dyDescent="0.45">
      <c r="D108" s="118"/>
      <c r="E108" s="118"/>
      <c r="F108" s="118"/>
    </row>
    <row r="109" spans="4:6" x14ac:dyDescent="0.45">
      <c r="D109" s="118"/>
      <c r="E109" s="118"/>
      <c r="F109" s="118"/>
    </row>
    <row r="110" spans="4:6" x14ac:dyDescent="0.45">
      <c r="D110" s="118"/>
      <c r="E110" s="118"/>
      <c r="F110" s="118"/>
    </row>
    <row r="111" spans="4:6" x14ac:dyDescent="0.45">
      <c r="D111" s="118"/>
      <c r="E111" s="118"/>
      <c r="F111" s="118"/>
    </row>
    <row r="112" spans="4:6" x14ac:dyDescent="0.45">
      <c r="D112" s="118"/>
      <c r="E112" s="118"/>
      <c r="F112" s="118"/>
    </row>
    <row r="113" spans="4:6" x14ac:dyDescent="0.45">
      <c r="D113" s="118"/>
      <c r="E113" s="118"/>
      <c r="F113" s="118"/>
    </row>
    <row r="114" spans="4:6" x14ac:dyDescent="0.45">
      <c r="D114" s="118"/>
      <c r="E114" s="118"/>
      <c r="F114" s="118"/>
    </row>
    <row r="115" spans="4:6" x14ac:dyDescent="0.45">
      <c r="D115" s="118"/>
      <c r="E115" s="118"/>
      <c r="F115" s="118"/>
    </row>
    <row r="116" spans="4:6" x14ac:dyDescent="0.45">
      <c r="D116" s="118"/>
      <c r="E116" s="118"/>
      <c r="F116" s="118"/>
    </row>
    <row r="117" spans="4:6" x14ac:dyDescent="0.45">
      <c r="D117" s="118"/>
      <c r="E117" s="118"/>
      <c r="F117" s="118"/>
    </row>
    <row r="118" spans="4:6" x14ac:dyDescent="0.45">
      <c r="D118" s="118"/>
      <c r="E118" s="118"/>
      <c r="F118" s="118"/>
    </row>
    <row r="119" spans="4:6" x14ac:dyDescent="0.45">
      <c r="D119" s="118"/>
      <c r="E119" s="118"/>
      <c r="F119" s="118"/>
    </row>
    <row r="120" spans="4:6" x14ac:dyDescent="0.45">
      <c r="D120" s="118"/>
      <c r="E120" s="118"/>
      <c r="F120" s="118"/>
    </row>
    <row r="121" spans="4:6" x14ac:dyDescent="0.45">
      <c r="D121" s="118"/>
      <c r="E121" s="118"/>
      <c r="F121" s="118"/>
    </row>
    <row r="122" spans="4:6" x14ac:dyDescent="0.45">
      <c r="D122" s="118"/>
      <c r="E122" s="118"/>
      <c r="F122" s="118"/>
    </row>
    <row r="123" spans="4:6" x14ac:dyDescent="0.45">
      <c r="D123" s="118"/>
      <c r="E123" s="118"/>
      <c r="F123" s="118"/>
    </row>
    <row r="124" spans="4:6" x14ac:dyDescent="0.45">
      <c r="D124" s="118"/>
      <c r="E124" s="118"/>
      <c r="F124" s="118"/>
    </row>
    <row r="125" spans="4:6" x14ac:dyDescent="0.45">
      <c r="D125" s="118"/>
      <c r="E125" s="118"/>
      <c r="F125" s="118"/>
    </row>
    <row r="126" spans="4:6" x14ac:dyDescent="0.45">
      <c r="D126" s="118"/>
      <c r="E126" s="118"/>
      <c r="F126" s="118"/>
    </row>
    <row r="127" spans="4:6" x14ac:dyDescent="0.45">
      <c r="D127" s="118"/>
      <c r="E127" s="118"/>
      <c r="F127" s="118"/>
    </row>
    <row r="128" spans="4:6" x14ac:dyDescent="0.45">
      <c r="D128" s="118"/>
      <c r="E128" s="118"/>
      <c r="F128" s="118"/>
    </row>
    <row r="129" spans="4:6" x14ac:dyDescent="0.45">
      <c r="D129" s="118"/>
      <c r="E129" s="118"/>
      <c r="F129" s="118"/>
    </row>
    <row r="130" spans="4:6" x14ac:dyDescent="0.45">
      <c r="D130" s="118"/>
      <c r="E130" s="118"/>
      <c r="F130" s="118"/>
    </row>
    <row r="131" spans="4:6" x14ac:dyDescent="0.45">
      <c r="D131" s="118"/>
      <c r="E131" s="118"/>
      <c r="F131" s="118"/>
    </row>
    <row r="132" spans="4:6" x14ac:dyDescent="0.45">
      <c r="D132" s="118"/>
      <c r="E132" s="118"/>
      <c r="F132" s="118"/>
    </row>
    <row r="133" spans="4:6" x14ac:dyDescent="0.45">
      <c r="D133" s="118"/>
      <c r="E133" s="118"/>
      <c r="F133" s="118"/>
    </row>
    <row r="134" spans="4:6" x14ac:dyDescent="0.45">
      <c r="D134" s="118"/>
      <c r="E134" s="118"/>
      <c r="F134" s="118"/>
    </row>
    <row r="135" spans="4:6" x14ac:dyDescent="0.45">
      <c r="D135" s="118"/>
      <c r="E135" s="118"/>
      <c r="F135" s="118"/>
    </row>
    <row r="136" spans="4:6" x14ac:dyDescent="0.45">
      <c r="D136" s="118"/>
      <c r="E136" s="118"/>
      <c r="F136" s="118"/>
    </row>
    <row r="137" spans="4:6" x14ac:dyDescent="0.45">
      <c r="D137" s="118"/>
      <c r="E137" s="118"/>
      <c r="F137" s="118"/>
    </row>
    <row r="138" spans="4:6" x14ac:dyDescent="0.45">
      <c r="D138" s="118"/>
      <c r="E138" s="118"/>
      <c r="F138" s="118"/>
    </row>
    <row r="139" spans="4:6" x14ac:dyDescent="0.45">
      <c r="D139" s="118"/>
      <c r="E139" s="118"/>
      <c r="F139" s="118"/>
    </row>
    <row r="140" spans="4:6" x14ac:dyDescent="0.45">
      <c r="D140" s="118"/>
      <c r="E140" s="118"/>
      <c r="F140" s="118"/>
    </row>
    <row r="141" spans="4:6" x14ac:dyDescent="0.45">
      <c r="D141" s="118"/>
      <c r="E141" s="118"/>
      <c r="F141" s="118"/>
    </row>
    <row r="142" spans="4:6" x14ac:dyDescent="0.45">
      <c r="D142" s="118"/>
      <c r="E142" s="118"/>
      <c r="F142" s="118"/>
    </row>
    <row r="143" spans="4:6" x14ac:dyDescent="0.45">
      <c r="D143" s="118"/>
      <c r="E143" s="118"/>
      <c r="F143" s="118"/>
    </row>
    <row r="144" spans="4:6" x14ac:dyDescent="0.45">
      <c r="D144" s="118"/>
      <c r="E144" s="118"/>
      <c r="F144" s="118"/>
    </row>
    <row r="145" spans="4:6" x14ac:dyDescent="0.45">
      <c r="D145" s="118"/>
      <c r="E145" s="118"/>
      <c r="F145" s="118"/>
    </row>
    <row r="146" spans="4:6" x14ac:dyDescent="0.45">
      <c r="D146" s="118"/>
      <c r="E146" s="118"/>
      <c r="F146" s="118"/>
    </row>
    <row r="147" spans="4:6" x14ac:dyDescent="0.45">
      <c r="D147" s="118"/>
      <c r="E147" s="118"/>
      <c r="F147" s="118"/>
    </row>
    <row r="148" spans="4:6" x14ac:dyDescent="0.45">
      <c r="D148" s="118"/>
      <c r="E148" s="118"/>
      <c r="F148" s="118"/>
    </row>
    <row r="149" spans="4:6" x14ac:dyDescent="0.45">
      <c r="D149" s="118"/>
      <c r="E149" s="118"/>
      <c r="F149" s="118"/>
    </row>
    <row r="150" spans="4:6" x14ac:dyDescent="0.45">
      <c r="D150" s="118"/>
      <c r="E150" s="118"/>
      <c r="F150" s="118"/>
    </row>
    <row r="151" spans="4:6" x14ac:dyDescent="0.45">
      <c r="D151" s="118"/>
      <c r="E151" s="118"/>
      <c r="F151" s="118"/>
    </row>
    <row r="152" spans="4:6" x14ac:dyDescent="0.45">
      <c r="D152" s="118"/>
      <c r="E152" s="118"/>
      <c r="F152" s="118"/>
    </row>
    <row r="153" spans="4:6" x14ac:dyDescent="0.45">
      <c r="D153" s="118"/>
      <c r="E153" s="118"/>
      <c r="F153" s="118"/>
    </row>
    <row r="154" spans="4:6" x14ac:dyDescent="0.45">
      <c r="D154" s="118"/>
      <c r="E154" s="118"/>
      <c r="F154" s="118"/>
    </row>
    <row r="155" spans="4:6" x14ac:dyDescent="0.45">
      <c r="D155" s="118"/>
      <c r="E155" s="118"/>
      <c r="F155" s="118"/>
    </row>
    <row r="156" spans="4:6" x14ac:dyDescent="0.45">
      <c r="D156" s="118"/>
      <c r="E156" s="118"/>
      <c r="F156" s="118"/>
    </row>
    <row r="157" spans="4:6" x14ac:dyDescent="0.45">
      <c r="D157" s="118"/>
      <c r="E157" s="118"/>
      <c r="F157" s="118"/>
    </row>
    <row r="158" spans="4:6" x14ac:dyDescent="0.45">
      <c r="D158" s="118"/>
      <c r="E158" s="118"/>
      <c r="F158" s="118"/>
    </row>
    <row r="159" spans="4:6" x14ac:dyDescent="0.45">
      <c r="D159" s="118"/>
      <c r="E159" s="118"/>
      <c r="F159" s="118"/>
    </row>
    <row r="160" spans="4:6" x14ac:dyDescent="0.45">
      <c r="D160" s="118"/>
      <c r="E160" s="118"/>
      <c r="F160" s="118"/>
    </row>
    <row r="161" spans="4:6" x14ac:dyDescent="0.45">
      <c r="D161" s="118"/>
      <c r="E161" s="118"/>
      <c r="F161" s="118"/>
    </row>
    <row r="162" spans="4:6" x14ac:dyDescent="0.45">
      <c r="D162" s="118"/>
      <c r="E162" s="118"/>
      <c r="F162" s="118"/>
    </row>
    <row r="163" spans="4:6" x14ac:dyDescent="0.45">
      <c r="D163" s="118"/>
      <c r="E163" s="118"/>
      <c r="F163" s="118"/>
    </row>
    <row r="164" spans="4:6" x14ac:dyDescent="0.45">
      <c r="D164" s="118"/>
      <c r="E164" s="118"/>
      <c r="F164" s="118"/>
    </row>
    <row r="165" spans="4:6" x14ac:dyDescent="0.45">
      <c r="D165" s="118"/>
      <c r="E165" s="118"/>
      <c r="F165" s="118"/>
    </row>
    <row r="166" spans="4:6" x14ac:dyDescent="0.45">
      <c r="D166" s="118"/>
      <c r="E166" s="118"/>
      <c r="F166" s="118"/>
    </row>
    <row r="167" spans="4:6" x14ac:dyDescent="0.45">
      <c r="D167" s="118"/>
      <c r="E167" s="118"/>
      <c r="F167" s="118"/>
    </row>
    <row r="168" spans="4:6" x14ac:dyDescent="0.45">
      <c r="D168" s="118"/>
      <c r="E168" s="118"/>
      <c r="F168" s="118"/>
    </row>
    <row r="169" spans="4:6" x14ac:dyDescent="0.45">
      <c r="D169" s="118"/>
      <c r="E169" s="118"/>
      <c r="F169" s="118"/>
    </row>
    <row r="170" spans="4:6" x14ac:dyDescent="0.45">
      <c r="D170" s="118"/>
      <c r="E170" s="118"/>
      <c r="F170" s="118"/>
    </row>
    <row r="171" spans="4:6" x14ac:dyDescent="0.45">
      <c r="D171" s="118"/>
      <c r="E171" s="118"/>
      <c r="F171" s="118"/>
    </row>
    <row r="172" spans="4:6" x14ac:dyDescent="0.45">
      <c r="D172" s="118"/>
      <c r="E172" s="118"/>
      <c r="F172" s="118"/>
    </row>
    <row r="173" spans="4:6" x14ac:dyDescent="0.45">
      <c r="D173" s="118"/>
      <c r="E173" s="118"/>
      <c r="F173" s="118"/>
    </row>
    <row r="174" spans="4:6" x14ac:dyDescent="0.45">
      <c r="D174" s="118"/>
      <c r="E174" s="118"/>
      <c r="F174" s="118"/>
    </row>
    <row r="175" spans="4:6" x14ac:dyDescent="0.45">
      <c r="D175" s="118"/>
      <c r="E175" s="118"/>
      <c r="F175" s="118"/>
    </row>
    <row r="176" spans="4:6" x14ac:dyDescent="0.45">
      <c r="D176" s="118"/>
      <c r="E176" s="118"/>
      <c r="F176" s="118"/>
    </row>
    <row r="177" spans="4:6" x14ac:dyDescent="0.45">
      <c r="D177" s="118"/>
      <c r="E177" s="118"/>
      <c r="F177" s="118"/>
    </row>
    <row r="178" spans="4:6" x14ac:dyDescent="0.45">
      <c r="D178" s="118"/>
      <c r="E178" s="118"/>
      <c r="F178" s="118"/>
    </row>
    <row r="179" spans="4:6" x14ac:dyDescent="0.45">
      <c r="D179" s="118"/>
      <c r="E179" s="118"/>
      <c r="F179" s="118"/>
    </row>
    <row r="180" spans="4:6" x14ac:dyDescent="0.45">
      <c r="D180" s="118"/>
      <c r="E180" s="118"/>
      <c r="F180" s="118"/>
    </row>
    <row r="181" spans="4:6" x14ac:dyDescent="0.45">
      <c r="D181" s="118"/>
      <c r="E181" s="118"/>
      <c r="F181" s="118"/>
    </row>
    <row r="182" spans="4:6" x14ac:dyDescent="0.45">
      <c r="D182" s="118"/>
      <c r="E182" s="118"/>
      <c r="F182" s="118"/>
    </row>
    <row r="183" spans="4:6" x14ac:dyDescent="0.45">
      <c r="D183" s="118"/>
      <c r="E183" s="118"/>
      <c r="F183" s="118"/>
    </row>
    <row r="184" spans="4:6" x14ac:dyDescent="0.45">
      <c r="D184" s="118"/>
      <c r="E184" s="118"/>
      <c r="F184" s="118"/>
    </row>
    <row r="185" spans="4:6" x14ac:dyDescent="0.45">
      <c r="D185" s="118"/>
      <c r="E185" s="118"/>
      <c r="F185" s="118"/>
    </row>
    <row r="186" spans="4:6" x14ac:dyDescent="0.45">
      <c r="D186" s="118"/>
      <c r="E186" s="118"/>
      <c r="F186" s="118"/>
    </row>
    <row r="187" spans="4:6" x14ac:dyDescent="0.45">
      <c r="D187" s="118"/>
      <c r="E187" s="118"/>
      <c r="F187" s="118"/>
    </row>
    <row r="188" spans="4:6" x14ac:dyDescent="0.45">
      <c r="D188" s="118"/>
      <c r="E188" s="118"/>
      <c r="F188" s="118"/>
    </row>
    <row r="189" spans="4:6" x14ac:dyDescent="0.45">
      <c r="D189" s="118"/>
      <c r="E189" s="118"/>
      <c r="F189" s="118"/>
    </row>
    <row r="190" spans="4:6" x14ac:dyDescent="0.45">
      <c r="D190" s="118"/>
      <c r="E190" s="118"/>
      <c r="F190" s="118"/>
    </row>
    <row r="191" spans="4:6" x14ac:dyDescent="0.45">
      <c r="D191" s="118"/>
      <c r="E191" s="118"/>
      <c r="F191" s="118"/>
    </row>
    <row r="192" spans="4:6" x14ac:dyDescent="0.45">
      <c r="D192" s="118"/>
      <c r="E192" s="118"/>
      <c r="F192" s="118"/>
    </row>
    <row r="193" spans="4:6" x14ac:dyDescent="0.45">
      <c r="D193" s="118"/>
      <c r="E193" s="118"/>
      <c r="F193" s="118"/>
    </row>
    <row r="194" spans="4:6" x14ac:dyDescent="0.45">
      <c r="D194" s="118"/>
      <c r="E194" s="118"/>
      <c r="F194" s="118"/>
    </row>
    <row r="195" spans="4:6" x14ac:dyDescent="0.45">
      <c r="D195" s="118"/>
      <c r="E195" s="118"/>
      <c r="F195" s="118"/>
    </row>
    <row r="196" spans="4:6" x14ac:dyDescent="0.45">
      <c r="D196" s="118"/>
      <c r="E196" s="118"/>
      <c r="F196" s="118"/>
    </row>
    <row r="197" spans="4:6" x14ac:dyDescent="0.45">
      <c r="D197" s="118"/>
      <c r="E197" s="118"/>
      <c r="F197" s="118"/>
    </row>
    <row r="198" spans="4:6" x14ac:dyDescent="0.45">
      <c r="D198" s="118"/>
      <c r="E198" s="118"/>
      <c r="F198" s="118"/>
    </row>
    <row r="199" spans="4:6" x14ac:dyDescent="0.45">
      <c r="D199" s="118"/>
      <c r="E199" s="118"/>
      <c r="F199" s="118"/>
    </row>
    <row r="200" spans="4:6" x14ac:dyDescent="0.45">
      <c r="D200" s="118"/>
      <c r="E200" s="118"/>
      <c r="F200" s="118"/>
    </row>
  </sheetData>
  <sortState ref="A6:N9">
    <sortCondition ref="J6:J9"/>
  </sortState>
  <pageMargins left="0.70866141732283505" right="0.70866141732283505" top="0.74803149606299202" bottom="0.74803149606299202" header="0.31496062992126" footer="0.31496062992126"/>
  <pageSetup paperSize="9" scale="2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0"/>
  <sheetViews>
    <sheetView view="pageBreakPreview" topLeftCell="A9" zoomScale="60" zoomScaleNormal="60" workbookViewId="0">
      <selection activeCell="E16" sqref="E16"/>
    </sheetView>
  </sheetViews>
  <sheetFormatPr defaultRowHeight="15" x14ac:dyDescent="0.25"/>
  <cols>
    <col min="1" max="1" width="36.28515625" customWidth="1"/>
    <col min="2" max="2" width="32.42578125" customWidth="1"/>
    <col min="3" max="3" width="32" customWidth="1"/>
    <col min="4" max="4" width="17" customWidth="1"/>
    <col min="5" max="5" width="16" customWidth="1"/>
    <col min="6" max="6" width="16.28515625" customWidth="1"/>
    <col min="7" max="7" width="22.85546875" customWidth="1"/>
    <col min="8" max="8" width="19.140625" customWidth="1"/>
    <col min="9" max="9" width="22" customWidth="1"/>
    <col min="10" max="10" width="19.140625" customWidth="1"/>
    <col min="11" max="11" width="26.7109375" customWidth="1"/>
    <col min="12" max="12" width="30.5703125" customWidth="1"/>
  </cols>
  <sheetData>
    <row r="2" spans="1:12" s="5" customFormat="1" x14ac:dyDescent="0.25"/>
    <row r="3" spans="1:12" s="5" customFormat="1" ht="23.25" x14ac:dyDescent="0.35">
      <c r="A3" s="53" t="s">
        <v>198</v>
      </c>
    </row>
    <row r="4" spans="1:12" s="5" customFormat="1" x14ac:dyDescent="0.25"/>
    <row r="5" spans="1:12" s="5" customFormat="1" x14ac:dyDescent="0.25"/>
    <row r="6" spans="1:12" s="5" customFormat="1" x14ac:dyDescent="0.25"/>
    <row r="7" spans="1:12" s="5" customFormat="1" ht="37.5" x14ac:dyDescent="0.3">
      <c r="A7" s="13" t="s">
        <v>0</v>
      </c>
      <c r="B7" s="13" t="s">
        <v>12</v>
      </c>
      <c r="C7" s="13" t="s">
        <v>2</v>
      </c>
      <c r="D7" s="13" t="s">
        <v>13</v>
      </c>
      <c r="E7" s="13" t="s">
        <v>85</v>
      </c>
      <c r="F7" s="13" t="s">
        <v>1</v>
      </c>
      <c r="G7" s="13" t="s">
        <v>3</v>
      </c>
      <c r="H7" s="13" t="s">
        <v>4</v>
      </c>
      <c r="I7" s="13" t="s">
        <v>86</v>
      </c>
      <c r="J7" s="13" t="s">
        <v>87</v>
      </c>
      <c r="K7" s="13" t="s">
        <v>88</v>
      </c>
      <c r="L7" s="14" t="s">
        <v>89</v>
      </c>
    </row>
    <row r="8" spans="1:12" ht="37.5" x14ac:dyDescent="0.3">
      <c r="A8" s="15" t="s">
        <v>23</v>
      </c>
      <c r="B8" s="16" t="s">
        <v>24</v>
      </c>
      <c r="C8" s="15" t="s">
        <v>61</v>
      </c>
      <c r="D8" s="17">
        <v>40767</v>
      </c>
      <c r="E8" s="17">
        <v>40787</v>
      </c>
      <c r="F8" s="17">
        <v>40802</v>
      </c>
      <c r="G8" s="15" t="s">
        <v>49</v>
      </c>
      <c r="H8" s="18">
        <v>259165</v>
      </c>
      <c r="I8" s="18">
        <f>259165</f>
        <v>259165</v>
      </c>
      <c r="J8" s="18">
        <f t="shared" ref="J8:J18" si="0">H8-I8</f>
        <v>0</v>
      </c>
      <c r="K8" s="15" t="s">
        <v>77</v>
      </c>
      <c r="L8" s="15"/>
    </row>
    <row r="9" spans="1:12" ht="18.75" x14ac:dyDescent="0.3">
      <c r="A9" s="15" t="s">
        <v>5</v>
      </c>
      <c r="B9" s="15" t="s">
        <v>24</v>
      </c>
      <c r="C9" s="15" t="s">
        <v>125</v>
      </c>
      <c r="D9" s="17">
        <v>40984</v>
      </c>
      <c r="E9" s="17">
        <v>41004</v>
      </c>
      <c r="F9" s="17">
        <v>41018</v>
      </c>
      <c r="G9" s="15" t="s">
        <v>49</v>
      </c>
      <c r="H9" s="18">
        <v>287930.46999999997</v>
      </c>
      <c r="I9" s="18">
        <v>287930.46999999997</v>
      </c>
      <c r="J9" s="33">
        <f t="shared" si="0"/>
        <v>0</v>
      </c>
      <c r="K9" s="24" t="s">
        <v>180</v>
      </c>
      <c r="L9" s="15"/>
    </row>
    <row r="10" spans="1:12" ht="75" x14ac:dyDescent="0.3">
      <c r="A10" s="16" t="s">
        <v>8</v>
      </c>
      <c r="B10" s="16" t="s">
        <v>9</v>
      </c>
      <c r="C10" s="15" t="s">
        <v>10</v>
      </c>
      <c r="D10" s="17">
        <v>40731</v>
      </c>
      <c r="E10" s="17">
        <v>41117</v>
      </c>
      <c r="F10" s="17">
        <v>40864</v>
      </c>
      <c r="G10" s="15" t="s">
        <v>91</v>
      </c>
      <c r="H10" s="18">
        <v>332310</v>
      </c>
      <c r="I10" s="18"/>
      <c r="J10" s="18">
        <f t="shared" si="0"/>
        <v>332310</v>
      </c>
      <c r="K10" s="16" t="s">
        <v>167</v>
      </c>
      <c r="L10" s="16" t="s">
        <v>141</v>
      </c>
    </row>
    <row r="11" spans="1:12" ht="37.5" x14ac:dyDescent="0.3">
      <c r="A11" s="15" t="s">
        <v>19</v>
      </c>
      <c r="B11" s="16" t="s">
        <v>20</v>
      </c>
      <c r="C11" s="15" t="s">
        <v>70</v>
      </c>
      <c r="D11" s="17">
        <v>40738</v>
      </c>
      <c r="E11" s="17">
        <v>40758</v>
      </c>
      <c r="F11" s="17">
        <v>40780</v>
      </c>
      <c r="G11" s="16" t="s">
        <v>52</v>
      </c>
      <c r="H11" s="18">
        <v>411559.25</v>
      </c>
      <c r="I11" s="18">
        <f>411559.25</f>
        <v>411559.25</v>
      </c>
      <c r="J11" s="18">
        <f t="shared" si="0"/>
        <v>0</v>
      </c>
      <c r="K11" s="15" t="s">
        <v>77</v>
      </c>
      <c r="L11" s="15"/>
    </row>
    <row r="12" spans="1:12" ht="37.5" x14ac:dyDescent="0.3">
      <c r="A12" s="15" t="s">
        <v>5</v>
      </c>
      <c r="B12" s="16" t="s">
        <v>6</v>
      </c>
      <c r="C12" s="16" t="s">
        <v>7</v>
      </c>
      <c r="D12" s="17">
        <v>40716</v>
      </c>
      <c r="E12" s="17">
        <v>40736</v>
      </c>
      <c r="F12" s="17">
        <v>40750</v>
      </c>
      <c r="G12" s="15" t="s">
        <v>48</v>
      </c>
      <c r="H12" s="18">
        <v>481471.2</v>
      </c>
      <c r="I12" s="18">
        <f>154070.78+96294.24+76161.6+118178.4+36766.18</f>
        <v>481471.2</v>
      </c>
      <c r="J12" s="32">
        <f t="shared" si="0"/>
        <v>0</v>
      </c>
      <c r="K12" s="21" t="s">
        <v>142</v>
      </c>
      <c r="L12" s="16"/>
    </row>
    <row r="13" spans="1:12" ht="112.5" x14ac:dyDescent="0.3">
      <c r="A13" s="16" t="s">
        <v>42</v>
      </c>
      <c r="B13" s="16" t="s">
        <v>43</v>
      </c>
      <c r="C13" s="15" t="s">
        <v>60</v>
      </c>
      <c r="D13" s="17">
        <v>40840</v>
      </c>
      <c r="E13" s="17">
        <v>40858</v>
      </c>
      <c r="F13" s="17">
        <v>40864</v>
      </c>
      <c r="G13" s="15" t="s">
        <v>92</v>
      </c>
      <c r="H13" s="18">
        <v>586530</v>
      </c>
      <c r="I13" s="18">
        <f>204634.56+188362.2+193533.24</f>
        <v>586530</v>
      </c>
      <c r="J13" s="33">
        <f t="shared" si="0"/>
        <v>0</v>
      </c>
      <c r="K13" s="20" t="s">
        <v>142</v>
      </c>
      <c r="L13" s="16"/>
    </row>
    <row r="14" spans="1:12" ht="93.75" x14ac:dyDescent="0.3">
      <c r="A14" s="15" t="s">
        <v>181</v>
      </c>
      <c r="B14" s="16" t="s">
        <v>169</v>
      </c>
      <c r="C14" s="15" t="s">
        <v>124</v>
      </c>
      <c r="D14" s="17">
        <v>41061</v>
      </c>
      <c r="E14" s="17">
        <v>41081</v>
      </c>
      <c r="F14" s="17">
        <v>41089</v>
      </c>
      <c r="G14" s="15" t="s">
        <v>134</v>
      </c>
      <c r="H14" s="18">
        <v>691576.44</v>
      </c>
      <c r="I14" s="18">
        <f>204935.82+345788.22+170000</f>
        <v>720724.04</v>
      </c>
      <c r="J14" s="18">
        <f t="shared" si="0"/>
        <v>-29147.600000000093</v>
      </c>
      <c r="K14" s="16" t="s">
        <v>101</v>
      </c>
      <c r="L14" s="16" t="s">
        <v>199</v>
      </c>
    </row>
    <row r="15" spans="1:12" ht="56.25" x14ac:dyDescent="0.3">
      <c r="A15" s="16" t="s">
        <v>35</v>
      </c>
      <c r="B15" s="16" t="s">
        <v>36</v>
      </c>
      <c r="C15" s="15" t="s">
        <v>44</v>
      </c>
      <c r="D15" s="17">
        <v>40794</v>
      </c>
      <c r="E15" s="17">
        <v>40815</v>
      </c>
      <c r="F15" s="17">
        <v>40864</v>
      </c>
      <c r="G15" s="15" t="s">
        <v>50</v>
      </c>
      <c r="H15" s="27">
        <v>1073898.99</v>
      </c>
      <c r="I15" s="18">
        <f>450000+359259+187759.97+176879.38+227598.15</f>
        <v>1401496.5</v>
      </c>
      <c r="J15" s="18">
        <f t="shared" si="0"/>
        <v>-327597.51</v>
      </c>
      <c r="K15" s="24" t="s">
        <v>142</v>
      </c>
      <c r="L15" s="16"/>
    </row>
    <row r="16" spans="1:12" ht="75" x14ac:dyDescent="0.3">
      <c r="A16" s="24" t="s">
        <v>21</v>
      </c>
      <c r="B16" s="22" t="s">
        <v>83</v>
      </c>
      <c r="C16" s="24" t="s">
        <v>79</v>
      </c>
      <c r="D16" s="35">
        <v>40940</v>
      </c>
      <c r="E16" s="35">
        <v>40960</v>
      </c>
      <c r="F16" s="35">
        <v>40991</v>
      </c>
      <c r="G16" s="24" t="s">
        <v>94</v>
      </c>
      <c r="H16" s="36">
        <v>2096674.91</v>
      </c>
      <c r="I16" s="36">
        <v>1362838.69</v>
      </c>
      <c r="J16" s="33">
        <f t="shared" si="0"/>
        <v>733836.22</v>
      </c>
      <c r="K16" s="22" t="s">
        <v>180</v>
      </c>
      <c r="L16" s="22"/>
    </row>
    <row r="17" spans="1:12" ht="37.5" x14ac:dyDescent="0.3">
      <c r="A17" s="15" t="s">
        <v>21</v>
      </c>
      <c r="B17" s="16" t="s">
        <v>189</v>
      </c>
      <c r="C17" s="15" t="s">
        <v>197</v>
      </c>
      <c r="D17" s="17" t="s">
        <v>197</v>
      </c>
      <c r="E17" s="17" t="s">
        <v>197</v>
      </c>
      <c r="F17" s="17" t="s">
        <v>197</v>
      </c>
      <c r="G17" s="15" t="s">
        <v>150</v>
      </c>
      <c r="H17" s="23">
        <v>2516689.5499999998</v>
      </c>
      <c r="I17" s="23">
        <f>1635710+216521.42+880979.55+88241.21+57860.67</f>
        <v>2879312.8499999996</v>
      </c>
      <c r="J17" s="18">
        <f t="shared" si="0"/>
        <v>-362623.29999999981</v>
      </c>
      <c r="K17" s="16" t="s">
        <v>101</v>
      </c>
      <c r="L17" s="15"/>
    </row>
    <row r="18" spans="1:12" ht="56.25" x14ac:dyDescent="0.3">
      <c r="A18" s="15" t="s">
        <v>154</v>
      </c>
      <c r="B18" s="16" t="s">
        <v>153</v>
      </c>
      <c r="C18" s="15" t="s">
        <v>126</v>
      </c>
      <c r="D18" s="17">
        <v>40984</v>
      </c>
      <c r="E18" s="17">
        <v>41004</v>
      </c>
      <c r="F18" s="17">
        <v>41018</v>
      </c>
      <c r="G18" s="15" t="s">
        <v>135</v>
      </c>
      <c r="H18" s="18">
        <v>2724944.88</v>
      </c>
      <c r="I18" s="18">
        <v>2724944.88</v>
      </c>
      <c r="J18" s="18">
        <f t="shared" si="0"/>
        <v>0</v>
      </c>
      <c r="K18" s="24" t="s">
        <v>264</v>
      </c>
      <c r="L18" s="15"/>
    </row>
    <row r="19" spans="1:12" ht="37.5" hidden="1" x14ac:dyDescent="0.3">
      <c r="A19" s="15"/>
      <c r="B19" s="16" t="s">
        <v>170</v>
      </c>
      <c r="C19" s="15" t="s">
        <v>171</v>
      </c>
      <c r="D19" s="17">
        <v>41061</v>
      </c>
      <c r="E19" s="17">
        <v>41111</v>
      </c>
      <c r="F19" s="17"/>
      <c r="G19" s="15"/>
      <c r="H19" s="18"/>
      <c r="I19" s="18"/>
      <c r="J19" s="18"/>
      <c r="K19" s="24" t="s">
        <v>196</v>
      </c>
      <c r="L19" s="15"/>
    </row>
    <row r="20" spans="1:12" ht="18.75" hidden="1" x14ac:dyDescent="0.3">
      <c r="A20" s="15" t="s">
        <v>192</v>
      </c>
      <c r="B20" s="16" t="s">
        <v>175</v>
      </c>
      <c r="C20" s="15" t="s">
        <v>190</v>
      </c>
      <c r="D20" s="17">
        <v>41061</v>
      </c>
      <c r="E20" s="17">
        <v>41110</v>
      </c>
      <c r="F20" s="17"/>
      <c r="G20" s="15" t="s">
        <v>140</v>
      </c>
      <c r="H20" s="18">
        <v>510000</v>
      </c>
      <c r="I20" s="18">
        <v>225000</v>
      </c>
      <c r="J20" s="18">
        <f>H20-I20</f>
        <v>285000</v>
      </c>
      <c r="K20" s="24" t="s">
        <v>101</v>
      </c>
      <c r="L20" s="15"/>
    </row>
  </sheetData>
  <pageMargins left="0.70866141732283472" right="0.70866141732283472" top="0.74803149606299213" bottom="0.74803149606299213" header="0.31496062992125984" footer="0.31496062992125984"/>
  <pageSetup paperSize="9" scale="4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1"/>
  <sheetViews>
    <sheetView zoomScale="91" zoomScaleNormal="91" workbookViewId="0">
      <selection activeCell="D18" sqref="D18"/>
    </sheetView>
  </sheetViews>
  <sheetFormatPr defaultRowHeight="15" x14ac:dyDescent="0.25"/>
  <cols>
    <col min="1" max="1" width="37.7109375" customWidth="1"/>
    <col min="2" max="2" width="37.42578125" customWidth="1"/>
    <col min="3" max="3" width="17.140625" customWidth="1"/>
    <col min="4" max="4" width="19.140625" customWidth="1"/>
    <col min="5" max="5" width="19.42578125" customWidth="1"/>
    <col min="6" max="6" width="26.28515625" customWidth="1"/>
    <col min="7" max="7" width="15.28515625" customWidth="1"/>
  </cols>
  <sheetData>
    <row r="2" spans="1:6" ht="15.75" x14ac:dyDescent="0.25">
      <c r="A2" s="38"/>
      <c r="B2" s="38" t="s">
        <v>218</v>
      </c>
      <c r="C2" s="44"/>
      <c r="D2" s="44"/>
      <c r="E2" s="44"/>
      <c r="F2" s="44"/>
    </row>
    <row r="3" spans="1:6" ht="15.75" x14ac:dyDescent="0.25">
      <c r="A3" s="38"/>
      <c r="B3" s="44"/>
      <c r="C3" s="44"/>
      <c r="D3" s="44"/>
      <c r="E3" s="44"/>
      <c r="F3" s="44"/>
    </row>
    <row r="4" spans="1:6" ht="31.5" x14ac:dyDescent="0.25">
      <c r="A4" s="39" t="s">
        <v>159</v>
      </c>
      <c r="B4" s="39" t="s">
        <v>160</v>
      </c>
      <c r="C4" s="52" t="s">
        <v>162</v>
      </c>
      <c r="D4" s="52" t="s">
        <v>163</v>
      </c>
      <c r="E4" s="39" t="s">
        <v>164</v>
      </c>
      <c r="F4" s="39" t="s">
        <v>165</v>
      </c>
    </row>
    <row r="5" spans="1:6" ht="31.5" x14ac:dyDescent="0.25">
      <c r="A5" s="40" t="s">
        <v>156</v>
      </c>
      <c r="B5" s="41" t="s">
        <v>208</v>
      </c>
      <c r="C5" s="42">
        <v>41213</v>
      </c>
      <c r="D5" s="43">
        <v>896952</v>
      </c>
      <c r="E5" s="43">
        <v>0</v>
      </c>
      <c r="F5" s="43">
        <f t="shared" ref="F5:F10" si="0">D5-E5</f>
        <v>896952</v>
      </c>
    </row>
    <row r="6" spans="1:6" ht="31.5" x14ac:dyDescent="0.25">
      <c r="A6" s="40" t="s">
        <v>217</v>
      </c>
      <c r="B6" s="41" t="s">
        <v>209</v>
      </c>
      <c r="C6" s="42">
        <v>41213</v>
      </c>
      <c r="D6" s="43">
        <v>957000</v>
      </c>
      <c r="E6" s="48">
        <v>0</v>
      </c>
      <c r="F6" s="49">
        <f t="shared" si="0"/>
        <v>957000</v>
      </c>
    </row>
    <row r="7" spans="1:6" ht="47.25" x14ac:dyDescent="0.25">
      <c r="A7" s="40" t="s">
        <v>213</v>
      </c>
      <c r="B7" s="41" t="s">
        <v>210</v>
      </c>
      <c r="C7" s="42">
        <v>41213</v>
      </c>
      <c r="D7" s="43">
        <v>2820523.59</v>
      </c>
      <c r="E7" s="51">
        <v>0</v>
      </c>
      <c r="F7" s="49">
        <f t="shared" si="0"/>
        <v>2820523.59</v>
      </c>
    </row>
    <row r="8" spans="1:6" ht="31.5" x14ac:dyDescent="0.25">
      <c r="A8" s="40" t="s">
        <v>216</v>
      </c>
      <c r="B8" s="41" t="s">
        <v>211</v>
      </c>
      <c r="C8" s="42">
        <v>41213</v>
      </c>
      <c r="D8" s="43">
        <v>332880</v>
      </c>
      <c r="E8" s="43">
        <v>0</v>
      </c>
      <c r="F8" s="43">
        <f t="shared" si="0"/>
        <v>332880</v>
      </c>
    </row>
    <row r="9" spans="1:6" ht="15.75" x14ac:dyDescent="0.25">
      <c r="A9" s="40" t="s">
        <v>213</v>
      </c>
      <c r="B9" s="40" t="s">
        <v>212</v>
      </c>
      <c r="C9" s="42">
        <v>41213</v>
      </c>
      <c r="D9" s="51">
        <v>676933</v>
      </c>
      <c r="E9" s="43">
        <v>0</v>
      </c>
      <c r="F9" s="43">
        <f t="shared" si="0"/>
        <v>676933</v>
      </c>
    </row>
    <row r="10" spans="1:6" ht="15.75" x14ac:dyDescent="0.25">
      <c r="A10" s="40" t="s">
        <v>184</v>
      </c>
      <c r="B10" s="40" t="s">
        <v>214</v>
      </c>
      <c r="C10" s="42">
        <v>41213</v>
      </c>
      <c r="D10" s="57">
        <v>80780</v>
      </c>
      <c r="E10" s="43">
        <v>0</v>
      </c>
      <c r="F10" s="60">
        <f t="shared" si="0"/>
        <v>80780</v>
      </c>
    </row>
    <row r="11" spans="1:6" ht="15.75" x14ac:dyDescent="0.25">
      <c r="A11" s="40"/>
      <c r="B11" s="41"/>
      <c r="C11" s="58"/>
      <c r="D11" s="57"/>
      <c r="E11" s="51"/>
      <c r="F11" s="51">
        <f>F5+F6+F7+F8+F9+F10</f>
        <v>5765068.5899999999</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1"/>
  <sheetViews>
    <sheetView zoomScale="74" zoomScaleNormal="74" workbookViewId="0">
      <pane xSplit="1" topLeftCell="B1" activePane="topRight" state="frozen"/>
      <selection pane="topRight" activeCell="C28" sqref="C28"/>
    </sheetView>
  </sheetViews>
  <sheetFormatPr defaultRowHeight="15" x14ac:dyDescent="0.25"/>
  <cols>
    <col min="1" max="1" width="57.85546875" customWidth="1"/>
    <col min="2" max="2" width="24.5703125" customWidth="1"/>
    <col min="3" max="3" width="21.7109375" customWidth="1"/>
    <col min="4" max="4" width="25.42578125" customWidth="1"/>
    <col min="5" max="5" width="17.7109375" customWidth="1"/>
    <col min="6" max="7" width="16.42578125" bestFit="1" customWidth="1"/>
    <col min="8" max="8" width="17.42578125" customWidth="1"/>
    <col min="9" max="9" width="17.7109375" customWidth="1"/>
    <col min="10" max="11" width="16.85546875" customWidth="1"/>
  </cols>
  <sheetData>
    <row r="1" spans="1:17" ht="15.75" x14ac:dyDescent="0.25">
      <c r="A1" s="39" t="s">
        <v>222</v>
      </c>
      <c r="B1" s="39" t="s">
        <v>223</v>
      </c>
      <c r="C1" s="40" t="s">
        <v>86</v>
      </c>
      <c r="D1" s="40" t="s">
        <v>236</v>
      </c>
      <c r="E1" s="40" t="s">
        <v>224</v>
      </c>
      <c r="F1" s="40" t="s">
        <v>225</v>
      </c>
      <c r="G1" s="40" t="s">
        <v>226</v>
      </c>
      <c r="H1" s="40" t="s">
        <v>227</v>
      </c>
      <c r="I1" s="40" t="s">
        <v>228</v>
      </c>
      <c r="J1" s="40" t="s">
        <v>229</v>
      </c>
      <c r="K1" s="40" t="s">
        <v>230</v>
      </c>
      <c r="L1" s="44" t="s">
        <v>238</v>
      </c>
      <c r="M1" s="1"/>
      <c r="N1" s="1"/>
      <c r="O1" s="1"/>
      <c r="P1" s="1"/>
      <c r="Q1" s="1"/>
    </row>
    <row r="2" spans="1:17" ht="15.75" x14ac:dyDescent="0.25">
      <c r="A2" s="41" t="s">
        <v>175</v>
      </c>
      <c r="B2" s="43">
        <v>510000</v>
      </c>
      <c r="C2" s="43">
        <f>255000+255000</f>
        <v>510000</v>
      </c>
      <c r="D2" s="51">
        <f>B2-C2</f>
        <v>0</v>
      </c>
      <c r="E2" s="51">
        <v>0</v>
      </c>
      <c r="F2" s="51">
        <v>0</v>
      </c>
      <c r="G2" s="51">
        <v>0</v>
      </c>
      <c r="H2" s="51">
        <v>0</v>
      </c>
      <c r="I2" s="51">
        <v>0</v>
      </c>
      <c r="J2" s="51">
        <v>0</v>
      </c>
      <c r="K2" s="51">
        <v>0</v>
      </c>
      <c r="L2" s="44" t="s">
        <v>239</v>
      </c>
      <c r="M2" s="1"/>
      <c r="N2" s="1"/>
      <c r="O2" s="1"/>
      <c r="P2" s="1"/>
      <c r="Q2" s="1"/>
    </row>
    <row r="3" spans="1:17" ht="15.75" x14ac:dyDescent="0.25">
      <c r="A3" s="41" t="s">
        <v>176</v>
      </c>
      <c r="B3" s="43">
        <v>549423</v>
      </c>
      <c r="C3" s="51">
        <v>391986.77</v>
      </c>
      <c r="D3" s="51">
        <f>B3-C3</f>
        <v>157436.22999999998</v>
      </c>
      <c r="E3" s="51">
        <f>D3</f>
        <v>157436.22999999998</v>
      </c>
      <c r="F3" s="51">
        <v>0</v>
      </c>
      <c r="G3" s="51">
        <v>0</v>
      </c>
      <c r="H3" s="51">
        <v>0</v>
      </c>
      <c r="I3" s="51">
        <v>0</v>
      </c>
      <c r="J3" s="51">
        <v>0</v>
      </c>
      <c r="K3" s="51">
        <v>0</v>
      </c>
      <c r="L3" s="44" t="s">
        <v>239</v>
      </c>
      <c r="M3" s="1"/>
      <c r="N3" s="1"/>
      <c r="O3" s="1"/>
      <c r="P3" s="1"/>
      <c r="Q3" s="1"/>
    </row>
    <row r="4" spans="1:17" ht="15.75" x14ac:dyDescent="0.25">
      <c r="A4" s="41" t="s">
        <v>205</v>
      </c>
      <c r="B4" s="51">
        <v>91487.2</v>
      </c>
      <c r="C4" s="51">
        <v>0</v>
      </c>
      <c r="D4" s="51">
        <f>B4-C4</f>
        <v>91487.2</v>
      </c>
      <c r="E4" s="51">
        <f>D4</f>
        <v>91487.2</v>
      </c>
      <c r="F4" s="51">
        <v>0</v>
      </c>
      <c r="G4" s="51">
        <v>0</v>
      </c>
      <c r="H4" s="51">
        <v>0</v>
      </c>
      <c r="I4" s="51">
        <v>0</v>
      </c>
      <c r="J4" s="51">
        <v>0</v>
      </c>
      <c r="K4" s="51">
        <v>0</v>
      </c>
      <c r="L4" s="44" t="s">
        <v>239</v>
      </c>
      <c r="M4" s="44"/>
      <c r="N4" s="1"/>
      <c r="O4" s="1"/>
      <c r="P4" s="1"/>
      <c r="Q4" s="1"/>
    </row>
    <row r="5" spans="1:17" ht="15.75" x14ac:dyDescent="0.25">
      <c r="A5" s="41" t="s">
        <v>18</v>
      </c>
      <c r="B5" s="48">
        <v>193800</v>
      </c>
      <c r="C5" s="51">
        <v>193800</v>
      </c>
      <c r="D5" s="51">
        <v>0</v>
      </c>
      <c r="E5" s="51">
        <v>0</v>
      </c>
      <c r="F5" s="51">
        <v>0</v>
      </c>
      <c r="G5" s="51">
        <v>0</v>
      </c>
      <c r="H5" s="51">
        <v>0</v>
      </c>
      <c r="I5" s="51">
        <v>0</v>
      </c>
      <c r="J5" s="51">
        <v>0</v>
      </c>
      <c r="K5" s="51">
        <v>0</v>
      </c>
      <c r="L5" s="44" t="s">
        <v>239</v>
      </c>
      <c r="M5" s="44"/>
      <c r="N5" s="1"/>
      <c r="O5" s="1"/>
      <c r="P5" s="1"/>
      <c r="Q5" s="1"/>
    </row>
    <row r="6" spans="1:17" ht="15.75" x14ac:dyDescent="0.25">
      <c r="A6" s="41" t="s">
        <v>200</v>
      </c>
      <c r="B6" s="51">
        <v>175000</v>
      </c>
      <c r="C6" s="51">
        <v>0</v>
      </c>
      <c r="D6" s="51">
        <f>B6</f>
        <v>175000</v>
      </c>
      <c r="E6" s="51">
        <v>0</v>
      </c>
      <c r="F6" s="51">
        <v>0</v>
      </c>
      <c r="G6" s="51">
        <v>0</v>
      </c>
      <c r="H6" s="51">
        <v>0</v>
      </c>
      <c r="I6" s="51">
        <v>0</v>
      </c>
      <c r="J6" s="51">
        <v>0</v>
      </c>
      <c r="K6" s="51">
        <v>0</v>
      </c>
      <c r="L6" s="44" t="s">
        <v>239</v>
      </c>
      <c r="M6" s="44"/>
      <c r="N6" s="1"/>
      <c r="O6" s="1"/>
      <c r="P6" s="1"/>
      <c r="Q6" s="1"/>
    </row>
    <row r="7" spans="1:17" ht="15.75" x14ac:dyDescent="0.25">
      <c r="A7" s="41" t="s">
        <v>177</v>
      </c>
      <c r="B7" s="43">
        <v>640000</v>
      </c>
      <c r="C7" s="51">
        <v>640000</v>
      </c>
      <c r="D7" s="51">
        <v>0</v>
      </c>
      <c r="E7" s="51">
        <v>0</v>
      </c>
      <c r="F7" s="51">
        <v>0</v>
      </c>
      <c r="G7" s="51">
        <v>0</v>
      </c>
      <c r="H7" s="51">
        <v>0</v>
      </c>
      <c r="I7" s="51">
        <v>0</v>
      </c>
      <c r="J7" s="51">
        <v>0</v>
      </c>
      <c r="K7" s="51">
        <v>0</v>
      </c>
      <c r="L7" s="44" t="s">
        <v>239</v>
      </c>
      <c r="M7" s="44"/>
      <c r="N7" s="1"/>
      <c r="O7" s="1"/>
      <c r="P7" s="1"/>
      <c r="Q7" s="1"/>
    </row>
    <row r="8" spans="1:17" ht="15.75" x14ac:dyDescent="0.25">
      <c r="A8" s="41" t="s">
        <v>206</v>
      </c>
      <c r="B8" s="51">
        <v>88507.25</v>
      </c>
      <c r="C8" s="51">
        <f>B8</f>
        <v>88507.25</v>
      </c>
      <c r="D8" s="51">
        <v>0</v>
      </c>
      <c r="E8" s="51">
        <v>0</v>
      </c>
      <c r="F8" s="51">
        <v>0</v>
      </c>
      <c r="G8" s="51">
        <v>0</v>
      </c>
      <c r="H8" s="51">
        <v>0</v>
      </c>
      <c r="I8" s="51">
        <v>0</v>
      </c>
      <c r="J8" s="51">
        <v>0</v>
      </c>
      <c r="K8" s="51">
        <v>0</v>
      </c>
      <c r="L8" s="44" t="s">
        <v>239</v>
      </c>
      <c r="M8" s="44"/>
      <c r="N8" s="1"/>
      <c r="O8" s="1"/>
      <c r="P8" s="1"/>
      <c r="Q8" s="1"/>
    </row>
    <row r="9" spans="1:17" ht="15.75" x14ac:dyDescent="0.25">
      <c r="A9" s="41" t="s">
        <v>207</v>
      </c>
      <c r="B9" s="51">
        <v>46274.74</v>
      </c>
      <c r="C9" s="51">
        <v>0</v>
      </c>
      <c r="D9" s="51">
        <f>B9-C9</f>
        <v>46274.74</v>
      </c>
      <c r="E9" s="51">
        <f>D9</f>
        <v>46274.74</v>
      </c>
      <c r="F9" s="51">
        <v>0</v>
      </c>
      <c r="G9" s="51">
        <v>0</v>
      </c>
      <c r="H9" s="51">
        <v>0</v>
      </c>
      <c r="I9" s="51">
        <v>0</v>
      </c>
      <c r="J9" s="51">
        <v>0</v>
      </c>
      <c r="K9" s="51">
        <v>0</v>
      </c>
      <c r="L9" s="44" t="s">
        <v>239</v>
      </c>
      <c r="M9" s="44"/>
      <c r="N9" s="1"/>
      <c r="O9" s="1"/>
      <c r="P9" s="1"/>
      <c r="Q9" s="1"/>
    </row>
    <row r="10" spans="1:17" ht="15.75" x14ac:dyDescent="0.25">
      <c r="A10" s="41" t="s">
        <v>208</v>
      </c>
      <c r="B10" s="43">
        <v>896952</v>
      </c>
      <c r="C10" s="51">
        <v>538171.19999999995</v>
      </c>
      <c r="D10" s="51">
        <f>B10-C10</f>
        <v>358780.80000000005</v>
      </c>
      <c r="E10" s="51">
        <f>D10</f>
        <v>358780.80000000005</v>
      </c>
      <c r="F10" s="51">
        <v>0</v>
      </c>
      <c r="G10" s="51">
        <v>0</v>
      </c>
      <c r="H10" s="51">
        <v>0</v>
      </c>
      <c r="I10" s="51">
        <v>0</v>
      </c>
      <c r="J10" s="51">
        <v>0</v>
      </c>
      <c r="K10" s="51">
        <v>0</v>
      </c>
      <c r="L10" s="44" t="s">
        <v>239</v>
      </c>
      <c r="M10" s="44"/>
      <c r="N10" s="1"/>
      <c r="O10" s="1"/>
      <c r="P10" s="1"/>
      <c r="Q10" s="1"/>
    </row>
    <row r="11" spans="1:17" ht="15.75" x14ac:dyDescent="0.25">
      <c r="A11" s="41" t="s">
        <v>209</v>
      </c>
      <c r="B11" s="43">
        <v>957000</v>
      </c>
      <c r="C11" s="51">
        <f>478500+150000+180000</f>
        <v>808500</v>
      </c>
      <c r="D11" s="51">
        <f>B11-C11</f>
        <v>148500</v>
      </c>
      <c r="E11" s="51">
        <f>D11</f>
        <v>148500</v>
      </c>
      <c r="F11" s="51">
        <v>0</v>
      </c>
      <c r="G11" s="51">
        <v>0</v>
      </c>
      <c r="H11" s="51">
        <v>0</v>
      </c>
      <c r="I11" s="51">
        <v>0</v>
      </c>
      <c r="J11" s="51">
        <v>0</v>
      </c>
      <c r="K11" s="51">
        <v>0</v>
      </c>
      <c r="L11" s="44" t="s">
        <v>239</v>
      </c>
      <c r="M11" s="44"/>
      <c r="N11" s="1"/>
      <c r="O11" s="1"/>
      <c r="P11" s="1"/>
      <c r="Q11" s="1"/>
    </row>
    <row r="12" spans="1:17" ht="31.5" x14ac:dyDescent="0.25">
      <c r="A12" s="41" t="s">
        <v>210</v>
      </c>
      <c r="B12" s="43">
        <v>2820523.59</v>
      </c>
      <c r="C12" s="51">
        <v>1376854.4</v>
      </c>
      <c r="D12" s="51">
        <f>B12-C12</f>
        <v>1443669.19</v>
      </c>
      <c r="E12" s="51">
        <v>484223.06</v>
      </c>
      <c r="F12" s="51">
        <v>484223.06</v>
      </c>
      <c r="G12" s="51">
        <v>484223.06</v>
      </c>
      <c r="H12" s="51">
        <v>0</v>
      </c>
      <c r="I12" s="51">
        <v>0</v>
      </c>
      <c r="J12" s="51">
        <v>0</v>
      </c>
      <c r="K12" s="51">
        <v>0</v>
      </c>
      <c r="L12" s="44" t="s">
        <v>239</v>
      </c>
      <c r="M12" s="44"/>
      <c r="N12" s="1"/>
      <c r="O12" s="1"/>
      <c r="P12" s="1"/>
      <c r="Q12" s="1"/>
    </row>
    <row r="13" spans="1:17" ht="14.25" customHeight="1" x14ac:dyDescent="0.25">
      <c r="A13" s="41" t="s">
        <v>211</v>
      </c>
      <c r="B13" s="43">
        <v>332880</v>
      </c>
      <c r="C13" s="51">
        <f>B13</f>
        <v>332880</v>
      </c>
      <c r="D13" s="51">
        <v>0</v>
      </c>
      <c r="E13" s="51">
        <v>0</v>
      </c>
      <c r="F13" s="51">
        <v>0</v>
      </c>
      <c r="G13" s="51">
        <v>0</v>
      </c>
      <c r="H13" s="51">
        <v>0</v>
      </c>
      <c r="I13" s="51">
        <v>0</v>
      </c>
      <c r="J13" s="51">
        <v>0</v>
      </c>
      <c r="K13" s="51">
        <v>0</v>
      </c>
      <c r="L13" s="44" t="s">
        <v>239</v>
      </c>
      <c r="M13" s="44"/>
      <c r="N13" s="1"/>
      <c r="O13" s="1"/>
      <c r="P13" s="1"/>
      <c r="Q13" s="1"/>
    </row>
    <row r="14" spans="1:17" ht="15.75" x14ac:dyDescent="0.25">
      <c r="A14" s="40" t="s">
        <v>212</v>
      </c>
      <c r="B14" s="51">
        <v>676933</v>
      </c>
      <c r="C14" s="51">
        <v>0</v>
      </c>
      <c r="D14" s="51">
        <f>B14</f>
        <v>676933</v>
      </c>
      <c r="E14" s="51">
        <f>D14</f>
        <v>676933</v>
      </c>
      <c r="F14" s="51">
        <v>0</v>
      </c>
      <c r="G14" s="51">
        <v>0</v>
      </c>
      <c r="H14" s="51">
        <v>0</v>
      </c>
      <c r="I14" s="51">
        <v>0</v>
      </c>
      <c r="J14" s="51">
        <v>0</v>
      </c>
      <c r="K14" s="51">
        <v>0</v>
      </c>
      <c r="L14" s="44" t="s">
        <v>239</v>
      </c>
      <c r="M14" s="44"/>
      <c r="N14" s="1"/>
      <c r="O14" s="1"/>
      <c r="P14" s="1"/>
      <c r="Q14" s="1"/>
    </row>
    <row r="15" spans="1:17" ht="15.75" x14ac:dyDescent="0.25">
      <c r="A15" s="40" t="s">
        <v>214</v>
      </c>
      <c r="B15" s="51">
        <v>80780</v>
      </c>
      <c r="C15" s="51">
        <f>B15</f>
        <v>80780</v>
      </c>
      <c r="D15" s="51">
        <v>0</v>
      </c>
      <c r="E15" s="51">
        <v>0</v>
      </c>
      <c r="F15" s="51">
        <v>0</v>
      </c>
      <c r="G15" s="51">
        <v>0</v>
      </c>
      <c r="H15" s="51">
        <v>0</v>
      </c>
      <c r="I15" s="51">
        <v>0</v>
      </c>
      <c r="J15" s="51">
        <v>0</v>
      </c>
      <c r="K15" s="51">
        <v>0</v>
      </c>
      <c r="L15" s="44" t="s">
        <v>239</v>
      </c>
      <c r="M15" s="44"/>
      <c r="N15" s="1"/>
      <c r="O15" s="1"/>
      <c r="P15" s="1"/>
      <c r="Q15" s="1"/>
    </row>
    <row r="16" spans="1:17" ht="15.75" x14ac:dyDescent="0.25">
      <c r="A16" s="40" t="s">
        <v>215</v>
      </c>
      <c r="B16" s="49">
        <v>45030</v>
      </c>
      <c r="C16" s="51">
        <f>B16</f>
        <v>45030</v>
      </c>
      <c r="D16" s="51">
        <v>0</v>
      </c>
      <c r="E16" s="51">
        <v>0</v>
      </c>
      <c r="F16" s="51">
        <v>0</v>
      </c>
      <c r="G16" s="51">
        <v>0</v>
      </c>
      <c r="H16" s="51">
        <v>0</v>
      </c>
      <c r="I16" s="51">
        <v>0</v>
      </c>
      <c r="J16" s="51">
        <v>0</v>
      </c>
      <c r="K16" s="51">
        <v>0</v>
      </c>
      <c r="L16" s="44" t="s">
        <v>239</v>
      </c>
      <c r="M16" s="44"/>
      <c r="N16" s="1"/>
      <c r="O16" s="1"/>
      <c r="P16" s="1"/>
      <c r="Q16" s="1"/>
    </row>
    <row r="17" spans="1:17" ht="15.75" x14ac:dyDescent="0.25">
      <c r="A17" s="40" t="s">
        <v>219</v>
      </c>
      <c r="B17" s="51">
        <v>189000</v>
      </c>
      <c r="C17" s="51">
        <f>B17</f>
        <v>189000</v>
      </c>
      <c r="D17" s="51">
        <v>0</v>
      </c>
      <c r="E17" s="51">
        <v>0</v>
      </c>
      <c r="F17" s="51">
        <v>0</v>
      </c>
      <c r="G17" s="51">
        <v>0</v>
      </c>
      <c r="H17" s="51">
        <v>0</v>
      </c>
      <c r="I17" s="51">
        <v>0</v>
      </c>
      <c r="J17" s="51">
        <v>0</v>
      </c>
      <c r="K17" s="51">
        <v>0</v>
      </c>
      <c r="L17" s="44" t="s">
        <v>239</v>
      </c>
      <c r="M17" s="44"/>
      <c r="N17" s="1"/>
      <c r="O17" s="1"/>
      <c r="P17" s="1"/>
      <c r="Q17" s="1"/>
    </row>
    <row r="18" spans="1:17" ht="15.75" x14ac:dyDescent="0.25">
      <c r="A18" s="40" t="s">
        <v>220</v>
      </c>
      <c r="B18" s="51">
        <v>15000000</v>
      </c>
      <c r="C18" s="51">
        <v>0</v>
      </c>
      <c r="D18" s="51">
        <v>15000000</v>
      </c>
      <c r="E18" s="51">
        <v>0</v>
      </c>
      <c r="F18" s="51">
        <v>2500000</v>
      </c>
      <c r="G18" s="51">
        <f>F18</f>
        <v>2500000</v>
      </c>
      <c r="H18" s="51">
        <f>G18</f>
        <v>2500000</v>
      </c>
      <c r="I18" s="51">
        <f>H18</f>
        <v>2500000</v>
      </c>
      <c r="J18" s="51">
        <f>I18</f>
        <v>2500000</v>
      </c>
      <c r="K18" s="51">
        <f>J18</f>
        <v>2500000</v>
      </c>
      <c r="L18" s="44" t="s">
        <v>241</v>
      </c>
      <c r="M18" s="1"/>
      <c r="N18" s="1"/>
      <c r="O18" s="1"/>
      <c r="P18" s="1"/>
      <c r="Q18" s="1"/>
    </row>
    <row r="19" spans="1:17" ht="15.75" x14ac:dyDescent="0.25">
      <c r="A19" s="40" t="s">
        <v>221</v>
      </c>
      <c r="B19" s="51">
        <v>30000</v>
      </c>
      <c r="C19" s="51">
        <v>0</v>
      </c>
      <c r="D19" s="51">
        <f>B19-C19</f>
        <v>30000</v>
      </c>
      <c r="E19" s="51">
        <v>0</v>
      </c>
      <c r="F19" s="51">
        <v>15000</v>
      </c>
      <c r="G19" s="51">
        <v>15000</v>
      </c>
      <c r="H19" s="51">
        <v>0</v>
      </c>
      <c r="I19" s="51">
        <v>0</v>
      </c>
      <c r="J19" s="51">
        <v>0</v>
      </c>
      <c r="K19" s="51">
        <v>0</v>
      </c>
      <c r="L19" s="44" t="s">
        <v>239</v>
      </c>
      <c r="M19" s="1"/>
      <c r="N19" s="1"/>
      <c r="O19" s="1"/>
      <c r="P19" s="1"/>
      <c r="Q19" s="1"/>
    </row>
    <row r="20" spans="1:17" ht="15.75" x14ac:dyDescent="0.25">
      <c r="A20" s="40" t="s">
        <v>231</v>
      </c>
      <c r="B20" s="51">
        <v>200000</v>
      </c>
      <c r="C20" s="51">
        <v>0</v>
      </c>
      <c r="D20" s="51">
        <f>B20-C20</f>
        <v>200000</v>
      </c>
      <c r="E20" s="51">
        <v>0</v>
      </c>
      <c r="F20" s="51">
        <v>100000</v>
      </c>
      <c r="G20" s="51">
        <v>100000</v>
      </c>
      <c r="H20" s="51">
        <v>0</v>
      </c>
      <c r="I20" s="51">
        <v>0</v>
      </c>
      <c r="J20" s="51">
        <v>0</v>
      </c>
      <c r="K20" s="51">
        <v>0</v>
      </c>
      <c r="L20" s="44" t="s">
        <v>240</v>
      </c>
      <c r="M20" s="1"/>
      <c r="N20" s="1"/>
      <c r="O20" s="1"/>
      <c r="P20" s="1"/>
      <c r="Q20" s="1"/>
    </row>
    <row r="21" spans="1:17" ht="15.75" x14ac:dyDescent="0.25">
      <c r="A21" s="40" t="s">
        <v>232</v>
      </c>
      <c r="B21" s="51">
        <v>900000</v>
      </c>
      <c r="C21" s="51">
        <v>0</v>
      </c>
      <c r="D21" s="51">
        <v>900000</v>
      </c>
      <c r="E21" s="51">
        <v>0</v>
      </c>
      <c r="F21" s="51">
        <f>B21</f>
        <v>900000</v>
      </c>
      <c r="G21" s="51">
        <v>0</v>
      </c>
      <c r="H21" s="51">
        <v>0</v>
      </c>
      <c r="I21" s="51">
        <v>0</v>
      </c>
      <c r="J21" s="51">
        <v>0</v>
      </c>
      <c r="K21" s="51">
        <v>0</v>
      </c>
      <c r="L21" s="44" t="s">
        <v>241</v>
      </c>
      <c r="M21" s="1"/>
      <c r="N21" s="1"/>
      <c r="O21" s="1"/>
      <c r="P21" s="1"/>
      <c r="Q21" s="1"/>
    </row>
    <row r="22" spans="1:17" ht="15.75" x14ac:dyDescent="0.25">
      <c r="A22" s="40" t="s">
        <v>233</v>
      </c>
      <c r="B22" s="61">
        <v>3608171.82</v>
      </c>
      <c r="C22" s="51">
        <f>B22-D22</f>
        <v>2622846.7599999998</v>
      </c>
      <c r="D22" s="61">
        <v>985325.06</v>
      </c>
      <c r="E22" s="51">
        <v>140760.72</v>
      </c>
      <c r="F22" s="51">
        <v>140760.72</v>
      </c>
      <c r="G22" s="51">
        <v>140760.72</v>
      </c>
      <c r="H22" s="51">
        <v>140760.72</v>
      </c>
      <c r="I22" s="51">
        <v>140760.72</v>
      </c>
      <c r="J22" s="51">
        <v>140760.72</v>
      </c>
      <c r="K22" s="51">
        <v>140760.72</v>
      </c>
      <c r="L22" s="44" t="s">
        <v>239</v>
      </c>
      <c r="M22" s="1"/>
      <c r="N22" s="1"/>
      <c r="O22" s="1"/>
      <c r="P22" s="1"/>
      <c r="Q22" s="1"/>
    </row>
    <row r="23" spans="1:17" ht="15.75" x14ac:dyDescent="0.25">
      <c r="A23" s="40" t="s">
        <v>234</v>
      </c>
      <c r="B23" s="61">
        <v>3122094.88</v>
      </c>
      <c r="C23" s="51">
        <f>B23-D23</f>
        <v>2865231.24</v>
      </c>
      <c r="D23" s="61">
        <v>256863.63999999966</v>
      </c>
      <c r="E23" s="51">
        <v>113000</v>
      </c>
      <c r="F23" s="51">
        <v>23977.27</v>
      </c>
      <c r="G23" s="51">
        <v>23977.27</v>
      </c>
      <c r="H23" s="51">
        <v>23977.27</v>
      </c>
      <c r="I23" s="51">
        <v>23977.27</v>
      </c>
      <c r="J23" s="51">
        <v>23977.27</v>
      </c>
      <c r="K23" s="40">
        <v>23977.27</v>
      </c>
      <c r="L23" s="44" t="s">
        <v>239</v>
      </c>
      <c r="M23" s="1"/>
      <c r="N23" s="1"/>
      <c r="O23" s="1"/>
      <c r="P23" s="1"/>
      <c r="Q23" s="1"/>
    </row>
    <row r="24" spans="1:17" ht="15.75" x14ac:dyDescent="0.25">
      <c r="A24" s="40" t="s">
        <v>235</v>
      </c>
      <c r="B24" s="61">
        <v>1810057.8</v>
      </c>
      <c r="C24" s="51">
        <f>B24-D24</f>
        <v>1736484.79</v>
      </c>
      <c r="D24" s="61">
        <v>73573.010000000068</v>
      </c>
      <c r="E24" s="51">
        <v>73573.009999999995</v>
      </c>
      <c r="F24" s="51">
        <v>0</v>
      </c>
      <c r="G24" s="51">
        <v>0</v>
      </c>
      <c r="H24" s="51">
        <v>0</v>
      </c>
      <c r="I24" s="51">
        <v>0</v>
      </c>
      <c r="J24" s="51">
        <v>0</v>
      </c>
      <c r="K24" s="40"/>
      <c r="L24" s="44" t="s">
        <v>239</v>
      </c>
    </row>
    <row r="25" spans="1:17" ht="15.75" x14ac:dyDescent="0.25">
      <c r="A25" s="62" t="s">
        <v>237</v>
      </c>
      <c r="B25" s="63"/>
      <c r="C25" s="63"/>
      <c r="D25" s="63"/>
      <c r="E25" s="63">
        <f t="shared" ref="E25:K25" si="0">SUM(E2:E24)</f>
        <v>2290968.7599999998</v>
      </c>
      <c r="F25" s="63">
        <f t="shared" si="0"/>
        <v>4163961.0500000003</v>
      </c>
      <c r="G25" s="63">
        <f t="shared" si="0"/>
        <v>3263961.0500000003</v>
      </c>
      <c r="H25" s="63">
        <f t="shared" si="0"/>
        <v>2664737.9900000002</v>
      </c>
      <c r="I25" s="63">
        <f t="shared" si="0"/>
        <v>2664737.9900000002</v>
      </c>
      <c r="J25" s="63">
        <f t="shared" si="0"/>
        <v>2664737.9900000002</v>
      </c>
      <c r="K25" s="63">
        <f t="shared" si="0"/>
        <v>2664737.9900000002</v>
      </c>
    </row>
    <row r="26" spans="1:17" x14ac:dyDescent="0.25">
      <c r="B26" s="3"/>
      <c r="C26" s="3"/>
      <c r="D26" s="3"/>
      <c r="E26" s="3"/>
      <c r="F26" s="3"/>
      <c r="G26" s="3"/>
      <c r="H26" s="3"/>
      <c r="I26" s="3"/>
      <c r="J26" s="3"/>
    </row>
    <row r="27" spans="1:17" x14ac:dyDescent="0.25">
      <c r="B27" s="3"/>
      <c r="C27" s="3"/>
      <c r="D27" s="3"/>
      <c r="E27" s="3"/>
      <c r="F27" s="3"/>
      <c r="G27" s="3"/>
      <c r="H27" s="3"/>
      <c r="I27" s="3"/>
      <c r="J27" s="3"/>
    </row>
    <row r="28" spans="1:17" x14ac:dyDescent="0.25">
      <c r="A28" s="5" t="s">
        <v>242</v>
      </c>
      <c r="B28" s="3"/>
      <c r="C28" s="3"/>
      <c r="D28" s="3"/>
      <c r="E28" s="3"/>
      <c r="F28" s="3"/>
      <c r="G28" s="3"/>
      <c r="H28" s="3"/>
      <c r="I28" s="3"/>
      <c r="J28" s="3"/>
    </row>
    <row r="29" spans="1:17" x14ac:dyDescent="0.25">
      <c r="A29" s="64" t="s">
        <v>243</v>
      </c>
      <c r="B29" s="3"/>
      <c r="C29" s="3"/>
      <c r="D29" s="3"/>
      <c r="E29" s="3"/>
      <c r="F29" s="3"/>
      <c r="G29" s="3"/>
      <c r="H29" s="3"/>
      <c r="I29" s="3"/>
      <c r="J29" s="3"/>
    </row>
    <row r="30" spans="1:17" x14ac:dyDescent="0.25">
      <c r="A30" s="64" t="s">
        <v>244</v>
      </c>
      <c r="B30" s="3"/>
      <c r="C30" s="3"/>
      <c r="D30" s="3"/>
      <c r="E30" s="3"/>
      <c r="F30" s="3"/>
      <c r="G30" s="3"/>
      <c r="H30" s="3"/>
      <c r="I30" s="3"/>
      <c r="J30" s="3"/>
    </row>
    <row r="31" spans="1:17" x14ac:dyDescent="0.25">
      <c r="B31" s="3"/>
      <c r="C31" s="3"/>
      <c r="D31" s="3"/>
      <c r="E31" s="3"/>
      <c r="F31" s="3"/>
      <c r="G31" s="3"/>
      <c r="H31" s="3"/>
      <c r="I31" s="3"/>
      <c r="J31" s="3"/>
    </row>
    <row r="32" spans="1:17" x14ac:dyDescent="0.25">
      <c r="B32" s="3"/>
      <c r="C32" s="3"/>
      <c r="D32" s="3"/>
      <c r="E32" s="3"/>
      <c r="F32" s="3"/>
      <c r="G32" s="3"/>
      <c r="H32" s="3"/>
      <c r="I32" s="3"/>
      <c r="J32" s="3"/>
    </row>
    <row r="33" spans="2:10" x14ac:dyDescent="0.25">
      <c r="B33" s="3"/>
      <c r="C33" s="3"/>
      <c r="D33" s="3"/>
      <c r="E33" s="3"/>
      <c r="F33" s="3"/>
      <c r="G33" s="3"/>
      <c r="H33" s="3"/>
      <c r="I33" s="3"/>
      <c r="J33" s="3"/>
    </row>
    <row r="34" spans="2:10" x14ac:dyDescent="0.25">
      <c r="B34" s="3"/>
      <c r="C34" s="3"/>
      <c r="D34" s="3"/>
      <c r="E34" s="3"/>
      <c r="F34" s="3"/>
      <c r="G34" s="3"/>
      <c r="H34" s="3"/>
      <c r="I34" s="3"/>
      <c r="J34" s="3"/>
    </row>
    <row r="35" spans="2:10" x14ac:dyDescent="0.25">
      <c r="B35" s="3"/>
      <c r="C35" s="3"/>
      <c r="D35" s="3"/>
      <c r="E35" s="3"/>
      <c r="F35" s="3"/>
      <c r="G35" s="3"/>
      <c r="H35" s="3"/>
      <c r="I35" s="3"/>
      <c r="J35" s="3"/>
    </row>
    <row r="36" spans="2:10" x14ac:dyDescent="0.25">
      <c r="B36" s="3"/>
      <c r="C36" s="3"/>
      <c r="D36" s="3"/>
      <c r="E36" s="3"/>
      <c r="F36" s="3"/>
      <c r="G36" s="3"/>
      <c r="H36" s="3"/>
      <c r="I36" s="3"/>
      <c r="J36" s="3"/>
    </row>
    <row r="37" spans="2:10" x14ac:dyDescent="0.25">
      <c r="B37" s="3"/>
      <c r="C37" s="3"/>
      <c r="D37" s="3"/>
      <c r="E37" s="3"/>
      <c r="F37" s="3"/>
      <c r="G37" s="3"/>
      <c r="H37" s="3"/>
      <c r="I37" s="3"/>
      <c r="J37" s="3"/>
    </row>
    <row r="38" spans="2:10" x14ac:dyDescent="0.25">
      <c r="B38" s="3"/>
      <c r="C38" s="3"/>
      <c r="D38" s="3"/>
      <c r="E38" s="3"/>
      <c r="F38" s="3"/>
      <c r="G38" s="3"/>
      <c r="H38" s="3"/>
      <c r="I38" s="3"/>
      <c r="J38" s="3"/>
    </row>
    <row r="39" spans="2:10" x14ac:dyDescent="0.25">
      <c r="B39" s="3"/>
      <c r="C39" s="3"/>
      <c r="D39" s="3"/>
      <c r="E39" s="3"/>
      <c r="F39" s="3"/>
      <c r="G39" s="3"/>
      <c r="H39" s="3"/>
      <c r="I39" s="3"/>
      <c r="J39" s="3"/>
    </row>
    <row r="40" spans="2:10" x14ac:dyDescent="0.25">
      <c r="B40" s="3"/>
      <c r="C40" s="3"/>
      <c r="D40" s="3"/>
      <c r="E40" s="3"/>
      <c r="F40" s="3"/>
      <c r="G40" s="3"/>
      <c r="H40" s="3"/>
      <c r="I40" s="3"/>
      <c r="J40" s="3"/>
    </row>
    <row r="41" spans="2:10" x14ac:dyDescent="0.25">
      <c r="B41" s="3"/>
      <c r="C41" s="3"/>
      <c r="D41" s="3"/>
      <c r="E41" s="3"/>
      <c r="F41" s="3"/>
      <c r="G41" s="3"/>
      <c r="H41" s="3"/>
      <c r="I41" s="3"/>
      <c r="J41" s="3"/>
    </row>
    <row r="42" spans="2:10" x14ac:dyDescent="0.25">
      <c r="B42" s="3"/>
      <c r="C42" s="3"/>
      <c r="D42" s="3"/>
      <c r="E42" s="3"/>
      <c r="F42" s="3"/>
      <c r="G42" s="3"/>
      <c r="H42" s="3"/>
      <c r="I42" s="3"/>
      <c r="J42" s="3"/>
    </row>
    <row r="43" spans="2:10" x14ac:dyDescent="0.25">
      <c r="B43" s="3"/>
      <c r="C43" s="3"/>
      <c r="D43" s="3"/>
      <c r="E43" s="3"/>
      <c r="F43" s="3"/>
      <c r="G43" s="3"/>
      <c r="H43" s="3"/>
      <c r="I43" s="3"/>
      <c r="J43" s="3"/>
    </row>
    <row r="44" spans="2:10" x14ac:dyDescent="0.25">
      <c r="B44" s="3"/>
      <c r="C44" s="3"/>
      <c r="D44" s="3"/>
      <c r="E44" s="3"/>
      <c r="F44" s="3"/>
      <c r="G44" s="3"/>
      <c r="H44" s="3"/>
      <c r="I44" s="3"/>
      <c r="J44" s="3"/>
    </row>
    <row r="45" spans="2:10" x14ac:dyDescent="0.25">
      <c r="B45" s="3"/>
      <c r="C45" s="3"/>
      <c r="D45" s="3"/>
      <c r="E45" s="3"/>
      <c r="F45" s="3"/>
      <c r="G45" s="3"/>
      <c r="H45" s="3"/>
      <c r="I45" s="3"/>
      <c r="J45" s="3"/>
    </row>
    <row r="46" spans="2:10" x14ac:dyDescent="0.25">
      <c r="B46" s="3"/>
      <c r="C46" s="3"/>
      <c r="D46" s="3"/>
      <c r="E46" s="3"/>
      <c r="F46" s="3"/>
      <c r="G46" s="3"/>
      <c r="H46" s="3"/>
      <c r="I46" s="3"/>
      <c r="J46" s="3"/>
    </row>
    <row r="47" spans="2:10" x14ac:dyDescent="0.25">
      <c r="B47" s="3"/>
      <c r="C47" s="3"/>
      <c r="D47" s="3"/>
      <c r="E47" s="3"/>
      <c r="F47" s="3"/>
      <c r="G47" s="3"/>
      <c r="H47" s="3"/>
      <c r="I47" s="3"/>
      <c r="J47" s="3"/>
    </row>
    <row r="48" spans="2:10" x14ac:dyDescent="0.25">
      <c r="B48" s="3"/>
      <c r="C48" s="3"/>
      <c r="D48" s="3"/>
      <c r="E48" s="3"/>
      <c r="F48" s="3"/>
      <c r="G48" s="3"/>
      <c r="H48" s="3"/>
      <c r="I48" s="3"/>
      <c r="J48" s="3"/>
    </row>
    <row r="49" spans="2:10" x14ac:dyDescent="0.25">
      <c r="B49" s="3"/>
      <c r="C49" s="3"/>
      <c r="D49" s="3"/>
      <c r="E49" s="3"/>
      <c r="F49" s="3"/>
      <c r="G49" s="3"/>
      <c r="H49" s="3"/>
      <c r="I49" s="3"/>
      <c r="J49" s="3"/>
    </row>
    <row r="50" spans="2:10" x14ac:dyDescent="0.25">
      <c r="B50" s="3"/>
      <c r="C50" s="3"/>
      <c r="D50" s="3"/>
      <c r="E50" s="3"/>
      <c r="F50" s="3"/>
      <c r="G50" s="3"/>
      <c r="H50" s="3"/>
      <c r="I50" s="3"/>
      <c r="J50" s="3"/>
    </row>
    <row r="51" spans="2:10" x14ac:dyDescent="0.25">
      <c r="B51" s="3"/>
      <c r="C51" s="3"/>
      <c r="D51" s="3"/>
      <c r="E51" s="3"/>
      <c r="F51" s="3"/>
      <c r="G51" s="3"/>
      <c r="H51" s="3"/>
      <c r="I51" s="3"/>
      <c r="J51" s="3"/>
    </row>
    <row r="52" spans="2:10" x14ac:dyDescent="0.25">
      <c r="B52" s="3"/>
      <c r="C52" s="3"/>
      <c r="D52" s="3"/>
      <c r="E52" s="3"/>
      <c r="F52" s="3"/>
      <c r="G52" s="3"/>
      <c r="H52" s="3"/>
      <c r="I52" s="3"/>
      <c r="J52" s="3"/>
    </row>
    <row r="53" spans="2:10" x14ac:dyDescent="0.25">
      <c r="B53" s="3"/>
      <c r="C53" s="3"/>
      <c r="D53" s="3"/>
      <c r="E53" s="3"/>
      <c r="F53" s="3"/>
      <c r="G53" s="3"/>
      <c r="H53" s="3"/>
      <c r="I53" s="3"/>
      <c r="J53" s="3"/>
    </row>
    <row r="54" spans="2:10" x14ac:dyDescent="0.25">
      <c r="B54" s="3"/>
      <c r="C54" s="3"/>
      <c r="D54" s="3"/>
      <c r="E54" s="3"/>
      <c r="F54" s="3"/>
      <c r="G54" s="3"/>
      <c r="H54" s="3"/>
      <c r="I54" s="3"/>
      <c r="J54" s="3"/>
    </row>
    <row r="55" spans="2:10" x14ac:dyDescent="0.25">
      <c r="B55" s="3"/>
      <c r="C55" s="3"/>
      <c r="D55" s="3"/>
      <c r="E55" s="3"/>
      <c r="F55" s="3"/>
      <c r="G55" s="3"/>
      <c r="H55" s="3"/>
      <c r="I55" s="3"/>
      <c r="J55" s="3"/>
    </row>
    <row r="56" spans="2:10" x14ac:dyDescent="0.25">
      <c r="B56" s="3"/>
      <c r="C56" s="3"/>
      <c r="D56" s="3"/>
      <c r="E56" s="3"/>
      <c r="F56" s="3"/>
      <c r="G56" s="3"/>
      <c r="H56" s="3"/>
      <c r="I56" s="3"/>
      <c r="J56" s="3"/>
    </row>
    <row r="57" spans="2:10" x14ac:dyDescent="0.25">
      <c r="B57" s="3"/>
      <c r="C57" s="3"/>
      <c r="D57" s="3"/>
      <c r="E57" s="3"/>
      <c r="F57" s="3"/>
      <c r="G57" s="3"/>
      <c r="H57" s="3"/>
      <c r="I57" s="3"/>
      <c r="J57" s="3"/>
    </row>
    <row r="58" spans="2:10" x14ac:dyDescent="0.25">
      <c r="B58" s="3"/>
      <c r="C58" s="3"/>
      <c r="D58" s="3"/>
      <c r="E58" s="3"/>
      <c r="F58" s="3"/>
      <c r="G58" s="3"/>
      <c r="H58" s="3"/>
      <c r="I58" s="3"/>
      <c r="J58" s="3"/>
    </row>
    <row r="59" spans="2:10" x14ac:dyDescent="0.25">
      <c r="B59" s="3"/>
      <c r="C59" s="3"/>
      <c r="D59" s="3"/>
      <c r="E59" s="3"/>
      <c r="F59" s="3"/>
      <c r="G59" s="3"/>
      <c r="H59" s="3"/>
      <c r="I59" s="3"/>
      <c r="J59" s="3"/>
    </row>
    <row r="60" spans="2:10" x14ac:dyDescent="0.25">
      <c r="B60" s="3"/>
      <c r="C60" s="3"/>
      <c r="D60" s="3"/>
      <c r="E60" s="3"/>
      <c r="F60" s="3"/>
      <c r="G60" s="3"/>
      <c r="H60" s="3"/>
      <c r="I60" s="3"/>
      <c r="J60" s="3"/>
    </row>
    <row r="61" spans="2:10" x14ac:dyDescent="0.25">
      <c r="B61" s="3"/>
      <c r="C61" s="3"/>
      <c r="D61" s="3"/>
      <c r="E61" s="3"/>
      <c r="F61" s="3"/>
      <c r="G61" s="3"/>
      <c r="H61" s="3"/>
      <c r="I61" s="3"/>
      <c r="J61" s="3"/>
    </row>
    <row r="62" spans="2:10" x14ac:dyDescent="0.25">
      <c r="B62" s="3"/>
      <c r="C62" s="3"/>
      <c r="D62" s="3"/>
      <c r="E62" s="3"/>
      <c r="F62" s="3"/>
      <c r="G62" s="3"/>
      <c r="H62" s="3"/>
      <c r="I62" s="3"/>
      <c r="J62" s="3"/>
    </row>
    <row r="63" spans="2:10" x14ac:dyDescent="0.25">
      <c r="B63" s="3"/>
      <c r="C63" s="3"/>
      <c r="D63" s="3"/>
      <c r="E63" s="3"/>
      <c r="F63" s="3"/>
      <c r="G63" s="3"/>
      <c r="H63" s="3"/>
      <c r="I63" s="3"/>
      <c r="J63" s="3"/>
    </row>
    <row r="64" spans="2:10" x14ac:dyDescent="0.25">
      <c r="B64" s="3"/>
      <c r="C64" s="3"/>
      <c r="D64" s="3"/>
      <c r="E64" s="3"/>
      <c r="F64" s="3"/>
      <c r="G64" s="3"/>
      <c r="H64" s="3"/>
      <c r="I64" s="3"/>
      <c r="J64" s="3"/>
    </row>
    <row r="65" spans="2:10" x14ac:dyDescent="0.25">
      <c r="B65" s="3"/>
      <c r="C65" s="3"/>
      <c r="D65" s="3"/>
      <c r="E65" s="3"/>
      <c r="F65" s="3"/>
      <c r="G65" s="3"/>
      <c r="H65" s="3"/>
      <c r="I65" s="3"/>
      <c r="J65" s="3"/>
    </row>
    <row r="66" spans="2:10" x14ac:dyDescent="0.25">
      <c r="B66" s="3"/>
      <c r="C66" s="3"/>
      <c r="D66" s="3"/>
      <c r="E66" s="3"/>
      <c r="F66" s="3"/>
      <c r="G66" s="3"/>
      <c r="H66" s="3"/>
      <c r="I66" s="3"/>
      <c r="J66" s="3"/>
    </row>
    <row r="67" spans="2:10" x14ac:dyDescent="0.25">
      <c r="B67" s="3"/>
      <c r="C67" s="3"/>
      <c r="D67" s="3"/>
      <c r="E67" s="3"/>
      <c r="F67" s="3"/>
      <c r="G67" s="3"/>
      <c r="H67" s="3"/>
      <c r="I67" s="3"/>
      <c r="J67" s="3"/>
    </row>
    <row r="68" spans="2:10" x14ac:dyDescent="0.25">
      <c r="B68" s="3"/>
      <c r="C68" s="3"/>
      <c r="D68" s="3"/>
      <c r="E68" s="3"/>
      <c r="F68" s="3"/>
      <c r="G68" s="3"/>
      <c r="H68" s="3"/>
      <c r="I68" s="3"/>
      <c r="J68" s="3"/>
    </row>
    <row r="69" spans="2:10" x14ac:dyDescent="0.25">
      <c r="B69" s="3"/>
      <c r="C69" s="3"/>
      <c r="D69" s="3"/>
      <c r="E69" s="3"/>
      <c r="F69" s="3"/>
      <c r="G69" s="3"/>
      <c r="H69" s="3"/>
      <c r="I69" s="3"/>
      <c r="J69" s="3"/>
    </row>
    <row r="70" spans="2:10" x14ac:dyDescent="0.25">
      <c r="B70" s="3"/>
      <c r="C70" s="3"/>
      <c r="D70" s="3"/>
      <c r="E70" s="3"/>
      <c r="F70" s="3"/>
      <c r="G70" s="3"/>
      <c r="H70" s="3"/>
      <c r="I70" s="3"/>
      <c r="J70" s="3"/>
    </row>
    <row r="71" spans="2:10" x14ac:dyDescent="0.25">
      <c r="B71" s="3"/>
      <c r="C71" s="3"/>
      <c r="D71" s="3"/>
      <c r="E71" s="3"/>
      <c r="F71" s="3"/>
      <c r="G71" s="3"/>
      <c r="H71" s="3"/>
      <c r="I71" s="3"/>
      <c r="J71" s="3"/>
    </row>
    <row r="72" spans="2:10" x14ac:dyDescent="0.25">
      <c r="B72" s="3"/>
      <c r="C72" s="3"/>
      <c r="D72" s="3"/>
      <c r="E72" s="3"/>
      <c r="F72" s="3"/>
      <c r="G72" s="3"/>
      <c r="H72" s="3"/>
      <c r="I72" s="3"/>
      <c r="J72" s="3"/>
    </row>
    <row r="73" spans="2:10" x14ac:dyDescent="0.25">
      <c r="B73" s="3"/>
      <c r="C73" s="3"/>
      <c r="D73" s="3"/>
      <c r="E73" s="3"/>
      <c r="F73" s="3"/>
      <c r="G73" s="3"/>
      <c r="H73" s="3"/>
      <c r="I73" s="3"/>
      <c r="J73" s="3"/>
    </row>
    <row r="74" spans="2:10" x14ac:dyDescent="0.25">
      <c r="B74" s="3"/>
      <c r="C74" s="3"/>
      <c r="D74" s="3"/>
      <c r="E74" s="3"/>
      <c r="F74" s="3"/>
      <c r="G74" s="3"/>
      <c r="H74" s="3"/>
      <c r="I74" s="3"/>
      <c r="J74" s="3"/>
    </row>
    <row r="75" spans="2:10" x14ac:dyDescent="0.25">
      <c r="B75" s="3"/>
      <c r="C75" s="3"/>
      <c r="D75" s="3"/>
      <c r="E75" s="3"/>
      <c r="F75" s="3"/>
      <c r="G75" s="3"/>
      <c r="H75" s="3"/>
      <c r="I75" s="3"/>
      <c r="J75" s="3"/>
    </row>
    <row r="76" spans="2:10" x14ac:dyDescent="0.25">
      <c r="B76" s="3"/>
      <c r="C76" s="3"/>
      <c r="D76" s="3"/>
      <c r="E76" s="3"/>
      <c r="F76" s="3"/>
      <c r="G76" s="3"/>
      <c r="H76" s="3"/>
      <c r="I76" s="3"/>
      <c r="J76" s="3"/>
    </row>
    <row r="77" spans="2:10" x14ac:dyDescent="0.25">
      <c r="B77" s="3"/>
      <c r="C77" s="3"/>
      <c r="D77" s="3"/>
      <c r="E77" s="3"/>
      <c r="F77" s="3"/>
      <c r="G77" s="3"/>
      <c r="H77" s="3"/>
      <c r="I77" s="3"/>
      <c r="J77" s="3"/>
    </row>
    <row r="78" spans="2:10" x14ac:dyDescent="0.25">
      <c r="B78" s="3"/>
      <c r="C78" s="3"/>
      <c r="D78" s="3"/>
      <c r="E78" s="3"/>
      <c r="F78" s="3"/>
      <c r="G78" s="3"/>
      <c r="H78" s="3"/>
      <c r="I78" s="3"/>
      <c r="J78" s="3"/>
    </row>
    <row r="79" spans="2:10" x14ac:dyDescent="0.25">
      <c r="B79" s="3"/>
      <c r="C79" s="3"/>
      <c r="D79" s="3"/>
      <c r="E79" s="3"/>
      <c r="F79" s="3"/>
      <c r="G79" s="3"/>
      <c r="H79" s="3"/>
      <c r="I79" s="3"/>
      <c r="J79" s="3"/>
    </row>
    <row r="80" spans="2:10" x14ac:dyDescent="0.25">
      <c r="B80" s="3"/>
      <c r="C80" s="3"/>
      <c r="D80" s="3"/>
      <c r="E80" s="3"/>
      <c r="F80" s="3"/>
      <c r="G80" s="3"/>
      <c r="H80" s="3"/>
      <c r="I80" s="3"/>
      <c r="J80" s="3"/>
    </row>
    <row r="81" spans="2:10" x14ac:dyDescent="0.25">
      <c r="B81" s="3"/>
      <c r="C81" s="3"/>
      <c r="D81" s="3"/>
      <c r="E81" s="3"/>
      <c r="F81" s="3"/>
      <c r="G81" s="3"/>
      <c r="H81" s="3"/>
      <c r="I81" s="3"/>
      <c r="J81" s="3"/>
    </row>
    <row r="82" spans="2:10" x14ac:dyDescent="0.25">
      <c r="B82" s="3"/>
      <c r="C82" s="3"/>
      <c r="D82" s="3"/>
      <c r="E82" s="3"/>
      <c r="F82" s="3"/>
      <c r="G82" s="3"/>
      <c r="H82" s="3"/>
      <c r="I82" s="3"/>
      <c r="J82" s="3"/>
    </row>
    <row r="83" spans="2:10" x14ac:dyDescent="0.25">
      <c r="B83" s="3"/>
      <c r="C83" s="3"/>
      <c r="D83" s="3"/>
      <c r="E83" s="3"/>
      <c r="F83" s="3"/>
      <c r="G83" s="3"/>
      <c r="H83" s="3"/>
      <c r="I83" s="3"/>
      <c r="J83" s="3"/>
    </row>
    <row r="84" spans="2:10" x14ac:dyDescent="0.25">
      <c r="B84" s="3"/>
      <c r="C84" s="3"/>
      <c r="D84" s="3"/>
      <c r="E84" s="3"/>
      <c r="F84" s="3"/>
      <c r="G84" s="3"/>
      <c r="H84" s="3"/>
      <c r="I84" s="3"/>
      <c r="J84" s="3"/>
    </row>
    <row r="85" spans="2:10" x14ac:dyDescent="0.25">
      <c r="B85" s="3"/>
      <c r="C85" s="3"/>
      <c r="D85" s="3"/>
      <c r="E85" s="3"/>
      <c r="F85" s="3"/>
      <c r="G85" s="3"/>
      <c r="H85" s="3"/>
      <c r="I85" s="3"/>
      <c r="J85" s="3"/>
    </row>
    <row r="86" spans="2:10" x14ac:dyDescent="0.25">
      <c r="B86" s="3"/>
      <c r="C86" s="3"/>
      <c r="D86" s="3"/>
      <c r="E86" s="3"/>
      <c r="F86" s="3"/>
      <c r="G86" s="3"/>
      <c r="H86" s="3"/>
      <c r="I86" s="3"/>
      <c r="J86" s="3"/>
    </row>
    <row r="87" spans="2:10" x14ac:dyDescent="0.25">
      <c r="B87" s="3"/>
      <c r="C87" s="3"/>
      <c r="D87" s="3"/>
      <c r="E87" s="3"/>
      <c r="F87" s="3"/>
      <c r="G87" s="3"/>
      <c r="H87" s="3"/>
      <c r="I87" s="3"/>
      <c r="J87" s="3"/>
    </row>
    <row r="88" spans="2:10" x14ac:dyDescent="0.25">
      <c r="B88" s="3"/>
      <c r="C88" s="3"/>
      <c r="D88" s="3"/>
      <c r="E88" s="3"/>
      <c r="F88" s="3"/>
      <c r="G88" s="3"/>
      <c r="H88" s="3"/>
      <c r="I88" s="3"/>
      <c r="J88" s="3"/>
    </row>
    <row r="89" spans="2:10" x14ac:dyDescent="0.25">
      <c r="B89" s="3"/>
      <c r="C89" s="3"/>
      <c r="D89" s="3"/>
      <c r="E89" s="3"/>
      <c r="F89" s="3"/>
      <c r="G89" s="3"/>
      <c r="H89" s="3"/>
      <c r="I89" s="3"/>
      <c r="J89" s="3"/>
    </row>
    <row r="90" spans="2:10" x14ac:dyDescent="0.25">
      <c r="B90" s="3"/>
      <c r="C90" s="3"/>
      <c r="D90" s="3"/>
      <c r="E90" s="3"/>
      <c r="F90" s="3"/>
      <c r="G90" s="3"/>
      <c r="H90" s="3"/>
      <c r="I90" s="3"/>
      <c r="J90" s="3"/>
    </row>
    <row r="91" spans="2:10" x14ac:dyDescent="0.25">
      <c r="B91" s="3"/>
      <c r="C91" s="3"/>
      <c r="D91" s="3"/>
      <c r="E91" s="3"/>
      <c r="F91" s="3"/>
      <c r="G91" s="3"/>
      <c r="H91" s="3"/>
      <c r="I91" s="3"/>
      <c r="J91" s="3"/>
    </row>
    <row r="92" spans="2:10" x14ac:dyDescent="0.25">
      <c r="B92" s="3"/>
      <c r="C92" s="3"/>
      <c r="D92" s="3"/>
      <c r="E92" s="3"/>
      <c r="F92" s="3"/>
      <c r="G92" s="3"/>
      <c r="H92" s="3"/>
      <c r="I92" s="3"/>
      <c r="J92" s="3"/>
    </row>
    <row r="93" spans="2:10" x14ac:dyDescent="0.25">
      <c r="B93" s="3"/>
      <c r="C93" s="3"/>
      <c r="D93" s="3"/>
      <c r="E93" s="3"/>
      <c r="F93" s="3"/>
      <c r="G93" s="3"/>
      <c r="H93" s="3"/>
      <c r="I93" s="3"/>
      <c r="J93" s="3"/>
    </row>
    <row r="94" spans="2:10" x14ac:dyDescent="0.25">
      <c r="B94" s="3"/>
      <c r="C94" s="3"/>
      <c r="D94" s="3"/>
      <c r="E94" s="3"/>
      <c r="F94" s="3"/>
      <c r="G94" s="3"/>
      <c r="H94" s="3"/>
      <c r="I94" s="3"/>
      <c r="J94" s="3"/>
    </row>
    <row r="95" spans="2:10" x14ac:dyDescent="0.25">
      <c r="B95" s="3"/>
      <c r="C95" s="3"/>
      <c r="D95" s="3"/>
      <c r="E95" s="3"/>
      <c r="F95" s="3"/>
      <c r="G95" s="3"/>
      <c r="H95" s="3"/>
      <c r="I95" s="3"/>
      <c r="J95" s="3"/>
    </row>
    <row r="96" spans="2:10" x14ac:dyDescent="0.25">
      <c r="B96" s="3"/>
      <c r="C96" s="3"/>
      <c r="D96" s="3"/>
      <c r="E96" s="3"/>
      <c r="F96" s="3"/>
      <c r="G96" s="3"/>
      <c r="H96" s="3"/>
      <c r="I96" s="3"/>
      <c r="J96" s="3"/>
    </row>
    <row r="97" spans="2:10" x14ac:dyDescent="0.25">
      <c r="B97" s="3"/>
      <c r="C97" s="3"/>
      <c r="D97" s="3"/>
      <c r="E97" s="3"/>
      <c r="F97" s="3"/>
      <c r="G97" s="3"/>
      <c r="H97" s="3"/>
      <c r="I97" s="3"/>
      <c r="J97" s="3"/>
    </row>
    <row r="98" spans="2:10" x14ac:dyDescent="0.25">
      <c r="B98" s="3"/>
      <c r="C98" s="3"/>
      <c r="D98" s="3"/>
      <c r="E98" s="3"/>
      <c r="F98" s="3"/>
      <c r="G98" s="3"/>
      <c r="H98" s="3"/>
      <c r="I98" s="3"/>
      <c r="J98" s="3"/>
    </row>
    <row r="99" spans="2:10" x14ac:dyDescent="0.25">
      <c r="B99" s="3"/>
      <c r="C99" s="3"/>
      <c r="D99" s="3"/>
      <c r="E99" s="3"/>
      <c r="F99" s="3"/>
      <c r="G99" s="3"/>
      <c r="H99" s="3"/>
      <c r="I99" s="3"/>
      <c r="J99" s="3"/>
    </row>
    <row r="100" spans="2:10" x14ac:dyDescent="0.25">
      <c r="B100" s="3"/>
      <c r="C100" s="3"/>
      <c r="D100" s="3"/>
      <c r="E100" s="3"/>
      <c r="F100" s="3"/>
      <c r="G100" s="3"/>
      <c r="H100" s="3"/>
      <c r="I100" s="3"/>
      <c r="J100" s="3"/>
    </row>
    <row r="101" spans="2:10" x14ac:dyDescent="0.25">
      <c r="B101" s="3"/>
      <c r="C101" s="3"/>
      <c r="D101" s="3"/>
      <c r="E101" s="3"/>
      <c r="F101" s="3"/>
      <c r="G101" s="3"/>
      <c r="H101" s="3"/>
      <c r="I101" s="3"/>
      <c r="J101" s="3"/>
    </row>
    <row r="102" spans="2:10" x14ac:dyDescent="0.25">
      <c r="B102" s="3"/>
      <c r="C102" s="3"/>
      <c r="D102" s="3"/>
      <c r="E102" s="3"/>
      <c r="F102" s="3"/>
      <c r="G102" s="3"/>
      <c r="H102" s="3"/>
      <c r="I102" s="3"/>
      <c r="J102" s="3"/>
    </row>
    <row r="103" spans="2:10" x14ac:dyDescent="0.25">
      <c r="B103" s="3"/>
      <c r="C103" s="3"/>
      <c r="D103" s="3"/>
      <c r="E103" s="3"/>
      <c r="F103" s="3"/>
      <c r="G103" s="3"/>
      <c r="H103" s="3"/>
      <c r="I103" s="3"/>
      <c r="J103" s="3"/>
    </row>
    <row r="104" spans="2:10" x14ac:dyDescent="0.25">
      <c r="B104" s="3"/>
      <c r="C104" s="3"/>
      <c r="D104" s="3"/>
      <c r="E104" s="3"/>
      <c r="F104" s="3"/>
      <c r="G104" s="3"/>
      <c r="H104" s="3"/>
      <c r="I104" s="3"/>
      <c r="J104" s="3"/>
    </row>
    <row r="105" spans="2:10" x14ac:dyDescent="0.25">
      <c r="B105" s="3"/>
      <c r="C105" s="3"/>
      <c r="D105" s="3"/>
      <c r="E105" s="3"/>
      <c r="F105" s="3"/>
      <c r="G105" s="3"/>
      <c r="H105" s="3"/>
      <c r="I105" s="3"/>
      <c r="J105" s="3"/>
    </row>
    <row r="106" spans="2:10" x14ac:dyDescent="0.25">
      <c r="B106" s="3"/>
      <c r="C106" s="3"/>
      <c r="D106" s="3"/>
      <c r="E106" s="3"/>
      <c r="F106" s="3"/>
      <c r="G106" s="3"/>
      <c r="H106" s="3"/>
      <c r="I106" s="3"/>
      <c r="J106" s="3"/>
    </row>
    <row r="107" spans="2:10" x14ac:dyDescent="0.25">
      <c r="B107" s="3"/>
      <c r="C107" s="3"/>
      <c r="D107" s="3"/>
      <c r="E107" s="3"/>
      <c r="F107" s="3"/>
      <c r="G107" s="3"/>
      <c r="H107" s="3"/>
      <c r="I107" s="3"/>
      <c r="J107" s="3"/>
    </row>
    <row r="108" spans="2:10" x14ac:dyDescent="0.25">
      <c r="B108" s="3"/>
      <c r="C108" s="3"/>
      <c r="D108" s="3"/>
      <c r="E108" s="3"/>
      <c r="F108" s="3"/>
      <c r="G108" s="3"/>
      <c r="H108" s="3"/>
      <c r="I108" s="3"/>
      <c r="J108" s="3"/>
    </row>
    <row r="109" spans="2:10" x14ac:dyDescent="0.25">
      <c r="B109" s="3"/>
      <c r="C109" s="3"/>
      <c r="D109" s="3"/>
      <c r="E109" s="3"/>
      <c r="F109" s="3"/>
      <c r="G109" s="3"/>
      <c r="H109" s="3"/>
      <c r="I109" s="3"/>
      <c r="J109" s="3"/>
    </row>
    <row r="110" spans="2:10" x14ac:dyDescent="0.25">
      <c r="B110" s="3"/>
      <c r="C110" s="3"/>
      <c r="D110" s="3"/>
      <c r="E110" s="3"/>
      <c r="F110" s="3"/>
      <c r="G110" s="3"/>
      <c r="H110" s="3"/>
      <c r="I110" s="3"/>
      <c r="J110" s="3"/>
    </row>
    <row r="111" spans="2:10" x14ac:dyDescent="0.25">
      <c r="B111" s="3"/>
      <c r="C111" s="3"/>
      <c r="D111" s="3"/>
      <c r="E111" s="3"/>
      <c r="F111" s="3"/>
      <c r="G111" s="3"/>
      <c r="H111" s="3"/>
      <c r="I111" s="3"/>
      <c r="J111" s="3"/>
    </row>
    <row r="112" spans="2:10" x14ac:dyDescent="0.25">
      <c r="B112" s="3"/>
      <c r="C112" s="3"/>
      <c r="D112" s="3"/>
      <c r="E112" s="3"/>
      <c r="F112" s="3"/>
      <c r="G112" s="3"/>
      <c r="H112" s="3"/>
      <c r="I112" s="3"/>
      <c r="J112" s="3"/>
    </row>
    <row r="113" spans="2:10" x14ac:dyDescent="0.25">
      <c r="B113" s="3"/>
      <c r="C113" s="3"/>
      <c r="D113" s="3"/>
      <c r="E113" s="3"/>
      <c r="F113" s="3"/>
      <c r="G113" s="3"/>
      <c r="H113" s="3"/>
      <c r="I113" s="3"/>
      <c r="J113" s="3"/>
    </row>
    <row r="114" spans="2:10" x14ac:dyDescent="0.25">
      <c r="B114" s="3"/>
      <c r="C114" s="3"/>
      <c r="D114" s="3"/>
      <c r="E114" s="3"/>
      <c r="F114" s="3"/>
      <c r="G114" s="3"/>
      <c r="H114" s="3"/>
      <c r="I114" s="3"/>
      <c r="J114" s="3"/>
    </row>
    <row r="115" spans="2:10" x14ac:dyDescent="0.25">
      <c r="B115" s="3"/>
      <c r="C115" s="3"/>
      <c r="D115" s="3"/>
      <c r="E115" s="3"/>
      <c r="F115" s="3"/>
      <c r="G115" s="3"/>
      <c r="H115" s="3"/>
      <c r="I115" s="3"/>
      <c r="J115" s="3"/>
    </row>
    <row r="116" spans="2:10" x14ac:dyDescent="0.25">
      <c r="B116" s="3"/>
      <c r="C116" s="3"/>
      <c r="D116" s="3"/>
      <c r="E116" s="3"/>
      <c r="F116" s="3"/>
      <c r="G116" s="3"/>
      <c r="H116" s="3"/>
      <c r="I116" s="3"/>
      <c r="J116" s="3"/>
    </row>
    <row r="117" spans="2:10" x14ac:dyDescent="0.25">
      <c r="B117" s="3"/>
      <c r="C117" s="3"/>
      <c r="D117" s="3"/>
      <c r="E117" s="3"/>
      <c r="F117" s="3"/>
      <c r="G117" s="3"/>
      <c r="H117" s="3"/>
      <c r="I117" s="3"/>
      <c r="J117" s="3"/>
    </row>
    <row r="118" spans="2:10" x14ac:dyDescent="0.25">
      <c r="B118" s="3"/>
      <c r="C118" s="3"/>
      <c r="D118" s="3"/>
      <c r="E118" s="3"/>
      <c r="F118" s="3"/>
      <c r="G118" s="3"/>
      <c r="H118" s="3"/>
      <c r="I118" s="3"/>
      <c r="J118" s="3"/>
    </row>
    <row r="119" spans="2:10" x14ac:dyDescent="0.25">
      <c r="B119" s="3"/>
      <c r="C119" s="3"/>
      <c r="D119" s="3"/>
      <c r="E119" s="3"/>
      <c r="F119" s="3"/>
      <c r="G119" s="3"/>
      <c r="H119" s="3"/>
      <c r="I119" s="3"/>
      <c r="J119" s="3"/>
    </row>
    <row r="120" spans="2:10" x14ac:dyDescent="0.25">
      <c r="B120" s="3"/>
      <c r="C120" s="3"/>
      <c r="D120" s="3"/>
      <c r="E120" s="3"/>
      <c r="F120" s="3"/>
      <c r="G120" s="3"/>
      <c r="H120" s="3"/>
      <c r="I120" s="3"/>
      <c r="J120" s="3"/>
    </row>
    <row r="121" spans="2:10" x14ac:dyDescent="0.25">
      <c r="B121" s="3"/>
      <c r="C121" s="3"/>
      <c r="D121" s="3"/>
      <c r="E121" s="3"/>
      <c r="F121" s="3"/>
      <c r="G121" s="3"/>
      <c r="H121" s="3"/>
      <c r="I121" s="3"/>
      <c r="J121" s="3"/>
    </row>
    <row r="122" spans="2:10" x14ac:dyDescent="0.25">
      <c r="B122" s="3"/>
      <c r="C122" s="3"/>
      <c r="D122" s="3"/>
      <c r="E122" s="3"/>
      <c r="F122" s="3"/>
      <c r="G122" s="3"/>
      <c r="H122" s="3"/>
      <c r="I122" s="3"/>
      <c r="J122" s="3"/>
    </row>
    <row r="123" spans="2:10" x14ac:dyDescent="0.25">
      <c r="B123" s="3"/>
      <c r="C123" s="3"/>
      <c r="D123" s="3"/>
      <c r="E123" s="3"/>
      <c r="F123" s="3"/>
      <c r="G123" s="3"/>
      <c r="H123" s="3"/>
      <c r="I123" s="3"/>
      <c r="J123" s="3"/>
    </row>
    <row r="124" spans="2:10" x14ac:dyDescent="0.25">
      <c r="B124" s="3"/>
      <c r="C124" s="3"/>
      <c r="D124" s="3"/>
      <c r="E124" s="3"/>
      <c r="F124" s="3"/>
      <c r="G124" s="3"/>
      <c r="H124" s="3"/>
      <c r="I124" s="3"/>
      <c r="J124" s="3"/>
    </row>
    <row r="125" spans="2:10" x14ac:dyDescent="0.25">
      <c r="B125" s="3"/>
      <c r="C125" s="3"/>
      <c r="D125" s="3"/>
      <c r="E125" s="3"/>
      <c r="F125" s="3"/>
      <c r="G125" s="3"/>
      <c r="H125" s="3"/>
      <c r="I125" s="3"/>
      <c r="J125" s="3"/>
    </row>
    <row r="126" spans="2:10" x14ac:dyDescent="0.25">
      <c r="B126" s="3"/>
      <c r="C126" s="3"/>
      <c r="D126" s="3"/>
      <c r="E126" s="3"/>
      <c r="F126" s="3"/>
      <c r="G126" s="3"/>
      <c r="H126" s="3"/>
      <c r="I126" s="3"/>
      <c r="J126" s="3"/>
    </row>
    <row r="127" spans="2:10" x14ac:dyDescent="0.25">
      <c r="B127" s="3"/>
      <c r="C127" s="3"/>
      <c r="D127" s="3"/>
      <c r="E127" s="3"/>
      <c r="F127" s="3"/>
      <c r="G127" s="3"/>
      <c r="H127" s="3"/>
      <c r="I127" s="3"/>
      <c r="J127" s="3"/>
    </row>
    <row r="128" spans="2:10" x14ac:dyDescent="0.25">
      <c r="B128" s="3"/>
      <c r="C128" s="3"/>
      <c r="D128" s="3"/>
      <c r="E128" s="3"/>
      <c r="F128" s="3"/>
      <c r="G128" s="3"/>
      <c r="H128" s="3"/>
      <c r="I128" s="3"/>
      <c r="J128" s="3"/>
    </row>
    <row r="129" spans="2:10" x14ac:dyDescent="0.25">
      <c r="B129" s="3"/>
      <c r="C129" s="3"/>
      <c r="D129" s="3"/>
      <c r="E129" s="3"/>
      <c r="F129" s="3"/>
      <c r="G129" s="3"/>
      <c r="H129" s="3"/>
      <c r="I129" s="3"/>
      <c r="J129" s="3"/>
    </row>
    <row r="130" spans="2:10" x14ac:dyDescent="0.25">
      <c r="B130" s="3"/>
      <c r="C130" s="3"/>
      <c r="D130" s="3"/>
      <c r="E130" s="3"/>
      <c r="F130" s="3"/>
      <c r="G130" s="3"/>
      <c r="H130" s="3"/>
      <c r="I130" s="3"/>
      <c r="J130" s="3"/>
    </row>
    <row r="131" spans="2:10" x14ac:dyDescent="0.25">
      <c r="B131" s="3"/>
      <c r="C131" s="3"/>
      <c r="D131" s="3"/>
      <c r="E131" s="3"/>
      <c r="F131" s="3"/>
      <c r="G131" s="3"/>
      <c r="H131" s="3"/>
      <c r="I131" s="3"/>
      <c r="J131" s="3"/>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
  <sheetViews>
    <sheetView workbookViewId="0">
      <selection activeCell="N3" sqref="N3"/>
    </sheetView>
  </sheetViews>
  <sheetFormatPr defaultRowHeight="15" x14ac:dyDescent="0.25"/>
  <cols>
    <col min="2" max="2" width="18.28515625" customWidth="1"/>
    <col min="3" max="3" width="15" customWidth="1"/>
    <col min="4" max="4" width="15.5703125" customWidth="1"/>
    <col min="5" max="5" width="22.42578125" customWidth="1"/>
    <col min="6" max="6" width="20.5703125" customWidth="1"/>
    <col min="8" max="8" width="22.28515625" customWidth="1"/>
    <col min="9" max="9" width="12.140625" customWidth="1"/>
    <col min="10" max="10" width="22.7109375" customWidth="1"/>
    <col min="12" max="12" width="16.42578125" customWidth="1"/>
  </cols>
  <sheetData>
    <row r="2" spans="1:12" s="65" customFormat="1" ht="68.25" customHeight="1" x14ac:dyDescent="0.35">
      <c r="A2" s="71" t="s">
        <v>257</v>
      </c>
      <c r="B2" s="66" t="s">
        <v>249</v>
      </c>
      <c r="C2" s="66" t="s">
        <v>247</v>
      </c>
      <c r="D2" s="68">
        <v>41393</v>
      </c>
      <c r="E2" s="68">
        <v>41410</v>
      </c>
      <c r="F2" s="69">
        <v>41485</v>
      </c>
      <c r="G2" s="68"/>
      <c r="H2" s="70">
        <v>292068</v>
      </c>
      <c r="I2" s="70"/>
      <c r="J2" s="70">
        <v>292068</v>
      </c>
      <c r="K2" s="66"/>
      <c r="L2" s="67" t="s">
        <v>258</v>
      </c>
    </row>
    <row r="3" spans="1:12" s="65" customFormat="1" ht="37.5" customHeight="1" x14ac:dyDescent="0.35">
      <c r="A3" s="71" t="s">
        <v>42</v>
      </c>
      <c r="B3" s="67" t="s">
        <v>246</v>
      </c>
      <c r="C3" s="66" t="s">
        <v>251</v>
      </c>
      <c r="D3" s="68">
        <v>41400</v>
      </c>
      <c r="E3" s="68">
        <v>41417</v>
      </c>
      <c r="F3" s="69">
        <v>41471</v>
      </c>
      <c r="G3" s="68"/>
      <c r="H3" s="70">
        <v>670000</v>
      </c>
      <c r="I3" s="70"/>
      <c r="J3" s="70">
        <v>670000</v>
      </c>
      <c r="K3" s="66"/>
      <c r="L3" s="67" t="s">
        <v>259</v>
      </c>
    </row>
    <row r="4" spans="1:12" s="65" customFormat="1" ht="48.75" customHeight="1" x14ac:dyDescent="0.35">
      <c r="A4" s="71" t="s">
        <v>255</v>
      </c>
      <c r="B4" s="67" t="s">
        <v>248</v>
      </c>
      <c r="C4" s="66" t="s">
        <v>250</v>
      </c>
      <c r="D4" s="68">
        <v>41400</v>
      </c>
      <c r="E4" s="68">
        <v>41417</v>
      </c>
      <c r="F4" s="69">
        <v>41471</v>
      </c>
      <c r="G4" s="68"/>
      <c r="H4" s="70">
        <v>2427174</v>
      </c>
      <c r="I4" s="70"/>
      <c r="J4" s="70">
        <v>2427174</v>
      </c>
      <c r="K4" s="66"/>
      <c r="L4" s="67" t="s">
        <v>256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Tender status 11-12</vt:lpstr>
      <vt:lpstr>Commitments 11-12</vt:lpstr>
      <vt:lpstr>Contract Register</vt:lpstr>
      <vt:lpstr>For management</vt:lpstr>
      <vt:lpstr>Commitments 12-13</vt:lpstr>
      <vt:lpstr>Sheet2</vt:lpstr>
      <vt:lpstr>Sheet3</vt:lpstr>
      <vt:lpstr>'Commitments 11-12'!Print_Area</vt:lpstr>
      <vt:lpstr>'Contract Register'!Print_Area</vt:lpstr>
      <vt:lpstr>'For management'!Print_Area</vt:lpstr>
      <vt:lpstr>'Tender status 11-12'!Print_Area</vt:lpstr>
    </vt:vector>
  </TitlesOfParts>
  <Company>Organization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serutla</dc:creator>
  <cp:lastModifiedBy>Lerato L. Ntuli</cp:lastModifiedBy>
  <cp:lastPrinted>2015-08-06T09:10:40Z</cp:lastPrinted>
  <dcterms:created xsi:type="dcterms:W3CDTF">2012-01-30T09:26:46Z</dcterms:created>
  <dcterms:modified xsi:type="dcterms:W3CDTF">2015-08-07T07:31:37Z</dcterms:modified>
</cp:coreProperties>
</file>